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autoCompressPictures="0" defaultThemeVersion="124226"/>
  <mc:AlternateContent xmlns:mc="http://schemas.openxmlformats.org/markup-compatibility/2006">
    <mc:Choice Requires="x15">
      <x15ac:absPath xmlns:x15ac="http://schemas.microsoft.com/office/spreadsheetml/2010/11/ac" url="F:\External Budget\Development (Budget Proposals)\2022-24 Biennial Budget\2023 Session\1b.  Six Year Plan\October Resubmission\"/>
    </mc:Choice>
  </mc:AlternateContent>
  <xr:revisionPtr revIDLastSave="0" documentId="13_ncr:1_{5A4C65C4-94BB-407F-ABDB-5020DC6AE540}" xr6:coauthVersionLast="36" xr6:coauthVersionMax="36" xr10:uidLastSave="{00000000-0000-0000-0000-000000000000}"/>
  <bookViews>
    <workbookView xWindow="2550" yWindow="840" windowWidth="25605" windowHeight="13590" xr2:uid="{00000000-000D-0000-FFFF-FFFF00000000}"/>
  </bookViews>
  <sheets>
    <sheet name="Instructions" sheetId="24" r:id="rId1"/>
    <sheet name="Institution ID" sheetId="8" r:id="rId2"/>
    <sheet name="1-ISUG T&amp;F Increase Rate" sheetId="29"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definedNames>
    <definedName name="_xlnm.Print_Area" localSheetId="4">'3-Academic-Financial'!$A$1:$R$61</definedName>
    <definedName name="_xlnm.Print_Area" localSheetId="5">'4-GF Request'!$A$1:$L$18</definedName>
    <definedName name="_xlnm.Print_Area" localSheetId="7">'Finance-Tuition Waivers'!$A$1:$H$135</definedName>
    <definedName name="_xlnm.Print_Area" localSheetId="1">'Institution ID'!$A$1:$S$8</definedName>
    <definedName name="_xlnm.Print_Titles" localSheetId="4">'3-Academic-Financial'!$1:$10</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9"/>
</workbook>
</file>

<file path=xl/calcChain.xml><?xml version="1.0" encoding="utf-8"?>
<calcChain xmlns="http://schemas.openxmlformats.org/spreadsheetml/2006/main">
  <c r="G18" i="21" l="1"/>
  <c r="F18" i="21"/>
  <c r="E18" i="21"/>
  <c r="D18" i="21"/>
  <c r="K18" i="21"/>
  <c r="J18" i="21"/>
  <c r="I18" i="21"/>
  <c r="H18" i="21"/>
  <c r="K16" i="21"/>
  <c r="I16" i="21"/>
  <c r="N59" i="28" l="1"/>
  <c r="M42" i="5" l="1"/>
  <c r="J42" i="5"/>
  <c r="M30" i="28" l="1"/>
  <c r="M29" i="28"/>
  <c r="J13" i="5" l="1"/>
  <c r="P38" i="28" l="1"/>
  <c r="N38" i="28"/>
  <c r="M56" i="28"/>
  <c r="M55" i="28"/>
  <c r="M43" i="28"/>
  <c r="M42" i="28"/>
  <c r="O11" i="5" l="1"/>
  <c r="L11" i="5"/>
  <c r="J46" i="5"/>
  <c r="M46" i="5"/>
  <c r="N15" i="5" l="1"/>
  <c r="K15" i="5"/>
  <c r="M47" i="5" l="1"/>
  <c r="M45" i="5"/>
  <c r="M44" i="5"/>
  <c r="M43" i="5"/>
  <c r="M41" i="5"/>
  <c r="J47" i="5"/>
  <c r="J45" i="5"/>
  <c r="J44" i="5"/>
  <c r="J41" i="5"/>
  <c r="E22" i="2" l="1"/>
  <c r="H22" i="2"/>
  <c r="G22" i="2"/>
  <c r="F22" i="2"/>
  <c r="S56" i="28" l="1"/>
  <c r="S55" i="28"/>
  <c r="M54" i="28"/>
  <c r="S54" i="28" s="1"/>
  <c r="M53" i="28"/>
  <c r="S53" i="28" s="1"/>
  <c r="M52" i="28"/>
  <c r="S52" i="28" s="1"/>
  <c r="M51" i="28"/>
  <c r="S51" i="28" s="1"/>
  <c r="S43" i="28"/>
  <c r="S42" i="28"/>
  <c r="M41" i="28"/>
  <c r="S41" i="28" s="1"/>
  <c r="M40" i="28"/>
  <c r="S40" i="28" s="1"/>
  <c r="M39" i="28"/>
  <c r="S39" i="28" s="1"/>
  <c r="M38" i="28"/>
  <c r="S38" i="28" s="1"/>
  <c r="S30" i="28"/>
  <c r="S29" i="28"/>
  <c r="M28" i="28"/>
  <c r="S28" i="28" s="1"/>
  <c r="M27" i="28"/>
  <c r="O27" i="28" s="1"/>
  <c r="M26" i="28"/>
  <c r="S26" i="28" s="1"/>
  <c r="M25" i="28"/>
  <c r="S25" i="28" s="1"/>
  <c r="R57" i="28"/>
  <c r="Q57" i="28"/>
  <c r="P57" i="28"/>
  <c r="N57" i="28"/>
  <c r="O56" i="28"/>
  <c r="O55" i="28"/>
  <c r="O54" i="28"/>
  <c r="O53" i="28"/>
  <c r="O52" i="28"/>
  <c r="T51" i="28"/>
  <c r="U51" i="28" s="1"/>
  <c r="O51" i="28"/>
  <c r="R44" i="28"/>
  <c r="Q44" i="28"/>
  <c r="P44" i="28"/>
  <c r="N44" i="28"/>
  <c r="O43" i="28"/>
  <c r="O42" i="28"/>
  <c r="O41" i="28"/>
  <c r="T38" i="28"/>
  <c r="U38" i="28" s="1"/>
  <c r="O38" i="28"/>
  <c r="R31" i="28"/>
  <c r="Q31" i="28"/>
  <c r="P31" i="28"/>
  <c r="N31" i="28"/>
  <c r="O30" i="28"/>
  <c r="O29" i="28"/>
  <c r="O28" i="28"/>
  <c r="O26" i="28"/>
  <c r="T25" i="28"/>
  <c r="U25" i="28" s="1"/>
  <c r="O17" i="5"/>
  <c r="O23" i="5" s="1"/>
  <c r="O49" i="5" s="1"/>
  <c r="N17" i="5"/>
  <c r="N23" i="5" s="1"/>
  <c r="N49" i="5" s="1"/>
  <c r="M17" i="5"/>
  <c r="M23" i="5" s="1"/>
  <c r="M49" i="5" s="1"/>
  <c r="L17" i="5"/>
  <c r="L23" i="5" s="1"/>
  <c r="L49" i="5" s="1"/>
  <c r="K17" i="5"/>
  <c r="K23" i="5" s="1"/>
  <c r="K49" i="5" s="1"/>
  <c r="J17" i="5"/>
  <c r="J23" i="5" s="1"/>
  <c r="H29" i="2"/>
  <c r="G29" i="2"/>
  <c r="F29" i="2"/>
  <c r="O39" i="28" l="1"/>
  <c r="O40" i="28"/>
  <c r="O25" i="28"/>
  <c r="M31" i="28"/>
  <c r="O31" i="28" s="1"/>
  <c r="S57" i="28"/>
  <c r="S44" i="28"/>
  <c r="M44" i="28"/>
  <c r="O44" i="28" s="1"/>
  <c r="S27" i="28"/>
  <c r="S31" i="28" s="1"/>
  <c r="M57" i="28"/>
  <c r="O57" i="28" s="1"/>
  <c r="H15" i="5"/>
  <c r="E15" i="5"/>
  <c r="F14" i="5" l="1"/>
  <c r="E56" i="28" l="1"/>
  <c r="E55" i="28"/>
  <c r="E54" i="28"/>
  <c r="E53" i="28"/>
  <c r="E52" i="28"/>
  <c r="E51" i="28"/>
  <c r="E43" i="28"/>
  <c r="E42" i="28"/>
  <c r="E41" i="28"/>
  <c r="E40" i="28"/>
  <c r="E39" i="28"/>
  <c r="E38" i="28"/>
  <c r="E30" i="28"/>
  <c r="E29" i="28"/>
  <c r="E28" i="28"/>
  <c r="E27" i="28"/>
  <c r="E26" i="28"/>
  <c r="E25" i="28"/>
  <c r="E13" i="28"/>
  <c r="E14" i="28"/>
  <c r="E15" i="28"/>
  <c r="E16" i="28"/>
  <c r="E17" i="28"/>
  <c r="E12" i="28"/>
  <c r="D38" i="5" l="1"/>
  <c r="D41" i="5" l="1"/>
  <c r="G41" i="5"/>
  <c r="E15" i="29" l="1"/>
  <c r="E9" i="29"/>
  <c r="C9" i="29"/>
  <c r="C15" i="29"/>
  <c r="A2" i="29" l="1"/>
  <c r="A2" i="28" l="1"/>
  <c r="F44" i="28"/>
  <c r="I12" i="28"/>
  <c r="J12" i="28" s="1"/>
  <c r="G57" i="28" l="1"/>
  <c r="F18" i="28"/>
  <c r="C18" i="28"/>
  <c r="G31" i="28"/>
  <c r="C57" i="28"/>
  <c r="C31" i="28"/>
  <c r="I38" i="28"/>
  <c r="J38" i="28" s="1"/>
  <c r="I51" i="28"/>
  <c r="J51" i="28" s="1"/>
  <c r="E18" i="28"/>
  <c r="I25" i="28"/>
  <c r="J25" i="28" s="1"/>
  <c r="C44" i="28"/>
  <c r="G44" i="28"/>
  <c r="F57" i="28"/>
  <c r="G18" i="28"/>
  <c r="E31" i="28"/>
  <c r="E44" i="28"/>
  <c r="E57" i="28"/>
  <c r="F31" i="28"/>
  <c r="G44" i="5" l="1"/>
  <c r="D44" i="5"/>
  <c r="G47" i="5"/>
  <c r="D47" i="5"/>
  <c r="G38" i="5"/>
  <c r="G30" i="5"/>
  <c r="G26" i="5"/>
  <c r="A2" i="21"/>
  <c r="I45" i="5"/>
  <c r="G43" i="5"/>
  <c r="G42" i="5"/>
  <c r="G36" i="5"/>
  <c r="G28" i="5"/>
  <c r="G24" i="5"/>
  <c r="D48" i="5"/>
  <c r="D45" i="5"/>
  <c r="D43" i="5"/>
  <c r="D42" i="5"/>
  <c r="D36" i="5"/>
  <c r="D32" i="5"/>
  <c r="D28" i="5"/>
  <c r="I32" i="5"/>
  <c r="A2" i="5"/>
  <c r="B52" i="28"/>
  <c r="B53" i="28"/>
  <c r="B54" i="28"/>
  <c r="B39" i="28"/>
  <c r="B40" i="28"/>
  <c r="B41" i="28"/>
  <c r="B26" i="28"/>
  <c r="B27" i="28"/>
  <c r="B28" i="28"/>
  <c r="B12" i="28"/>
  <c r="D12" i="28" s="1"/>
  <c r="B13" i="28"/>
  <c r="B14" i="28"/>
  <c r="B15" i="28"/>
  <c r="D108" i="9"/>
  <c r="G108" i="9"/>
  <c r="D87" i="9"/>
  <c r="G87" i="9"/>
  <c r="H87" i="9" s="1"/>
  <c r="G66" i="9"/>
  <c r="D66" i="9"/>
  <c r="D45" i="9"/>
  <c r="G45" i="9"/>
  <c r="D24" i="9"/>
  <c r="G24" i="9"/>
  <c r="D37" i="9"/>
  <c r="G37" i="9"/>
  <c r="F47" i="9"/>
  <c r="E47" i="9"/>
  <c r="C47" i="9"/>
  <c r="B47" i="9"/>
  <c r="D46" i="9"/>
  <c r="G46" i="9"/>
  <c r="G44" i="9"/>
  <c r="D44" i="9"/>
  <c r="H44" i="9" s="1"/>
  <c r="G43" i="9"/>
  <c r="D43" i="9"/>
  <c r="G42" i="9"/>
  <c r="D42" i="9"/>
  <c r="G41" i="9"/>
  <c r="D41" i="9"/>
  <c r="G40" i="9"/>
  <c r="D40" i="9"/>
  <c r="G39" i="9"/>
  <c r="D39" i="9"/>
  <c r="G38" i="9"/>
  <c r="D38" i="9"/>
  <c r="H38" i="9" s="1"/>
  <c r="G36" i="9"/>
  <c r="D36" i="9"/>
  <c r="G34" i="9"/>
  <c r="D34" i="9"/>
  <c r="H34" i="9" s="1"/>
  <c r="G33" i="9"/>
  <c r="D33" i="9"/>
  <c r="H33" i="9" s="1"/>
  <c r="G32" i="9"/>
  <c r="D32" i="9"/>
  <c r="G31" i="9"/>
  <c r="D31" i="9"/>
  <c r="H31" i="9" s="1"/>
  <c r="F110" i="9"/>
  <c r="E110" i="9"/>
  <c r="C110" i="9"/>
  <c r="B110" i="9"/>
  <c r="G109" i="9"/>
  <c r="D109" i="9"/>
  <c r="G107" i="9"/>
  <c r="D107" i="9"/>
  <c r="G106" i="9"/>
  <c r="D106" i="9"/>
  <c r="G105" i="9"/>
  <c r="D105" i="9"/>
  <c r="G104" i="9"/>
  <c r="D104" i="9"/>
  <c r="G103" i="9"/>
  <c r="D103" i="9"/>
  <c r="H103" i="9" s="1"/>
  <c r="G102" i="9"/>
  <c r="H102" i="9" s="1"/>
  <c r="D102" i="9"/>
  <c r="G101" i="9"/>
  <c r="D101" i="9"/>
  <c r="G100" i="9"/>
  <c r="D100" i="9"/>
  <c r="G99" i="9"/>
  <c r="D99" i="9"/>
  <c r="H99" i="9"/>
  <c r="G98" i="9"/>
  <c r="D98" i="9"/>
  <c r="H98" i="9" s="1"/>
  <c r="G97" i="9"/>
  <c r="D97" i="9"/>
  <c r="G96" i="9"/>
  <c r="D96" i="9"/>
  <c r="G95" i="9"/>
  <c r="D95" i="9"/>
  <c r="H95" i="9" s="1"/>
  <c r="G94" i="9"/>
  <c r="D94" i="9"/>
  <c r="F89" i="9"/>
  <c r="E89" i="9"/>
  <c r="C89" i="9"/>
  <c r="B89" i="9"/>
  <c r="G88" i="9"/>
  <c r="D88" i="9"/>
  <c r="H88" i="9" s="1"/>
  <c r="G86" i="9"/>
  <c r="D86" i="9"/>
  <c r="G85" i="9"/>
  <c r="D85" i="9"/>
  <c r="G84" i="9"/>
  <c r="D84" i="9"/>
  <c r="G83" i="9"/>
  <c r="D83" i="9"/>
  <c r="H83" i="9" s="1"/>
  <c r="G82" i="9"/>
  <c r="D82" i="9"/>
  <c r="G81" i="9"/>
  <c r="D81" i="9"/>
  <c r="G80" i="9"/>
  <c r="D80" i="9"/>
  <c r="G79" i="9"/>
  <c r="D79" i="9"/>
  <c r="G78" i="9"/>
  <c r="D78" i="9"/>
  <c r="H78" i="9" s="1"/>
  <c r="G77" i="9"/>
  <c r="D77" i="9"/>
  <c r="H77" i="9" s="1"/>
  <c r="G76" i="9"/>
  <c r="D76" i="9"/>
  <c r="G75" i="9"/>
  <c r="D75" i="9"/>
  <c r="H75" i="9" s="1"/>
  <c r="G74" i="9"/>
  <c r="D74" i="9"/>
  <c r="G73" i="9"/>
  <c r="D73" i="9"/>
  <c r="G56" i="9"/>
  <c r="D56" i="9"/>
  <c r="F68" i="9"/>
  <c r="E68" i="9"/>
  <c r="C68" i="9"/>
  <c r="B68" i="9"/>
  <c r="G67" i="9"/>
  <c r="D67" i="9"/>
  <c r="H67" i="9" s="1"/>
  <c r="G65" i="9"/>
  <c r="D65" i="9"/>
  <c r="G64" i="9"/>
  <c r="D64" i="9"/>
  <c r="H64" i="9" s="1"/>
  <c r="G63" i="9"/>
  <c r="D63" i="9"/>
  <c r="G62" i="9"/>
  <c r="D62" i="9"/>
  <c r="H62" i="9" s="1"/>
  <c r="G61" i="9"/>
  <c r="D61" i="9"/>
  <c r="G60" i="9"/>
  <c r="D60" i="9"/>
  <c r="H60" i="9" s="1"/>
  <c r="G59" i="9"/>
  <c r="D59" i="9"/>
  <c r="H59" i="9" s="1"/>
  <c r="G58" i="9"/>
  <c r="D58" i="9"/>
  <c r="G57" i="9"/>
  <c r="D57" i="9"/>
  <c r="G55" i="9"/>
  <c r="D55" i="9"/>
  <c r="G54" i="9"/>
  <c r="D54" i="9"/>
  <c r="G53" i="9"/>
  <c r="D53" i="9"/>
  <c r="H53" i="9" s="1"/>
  <c r="G52" i="9"/>
  <c r="D52" i="9"/>
  <c r="H52" i="9" s="1"/>
  <c r="F26" i="9"/>
  <c r="E26" i="9"/>
  <c r="C26" i="9"/>
  <c r="B26" i="9"/>
  <c r="H109" i="9"/>
  <c r="H96" i="9"/>
  <c r="H94" i="9"/>
  <c r="H101" i="9"/>
  <c r="H63" i="9"/>
  <c r="G10" i="9"/>
  <c r="D10" i="9"/>
  <c r="H10" i="9" s="1"/>
  <c r="G25" i="9"/>
  <c r="D25" i="9"/>
  <c r="G23" i="9"/>
  <c r="D23" i="9"/>
  <c r="G22" i="9"/>
  <c r="D22" i="9"/>
  <c r="G21" i="9"/>
  <c r="D21" i="9"/>
  <c r="G20" i="9"/>
  <c r="D20" i="9"/>
  <c r="G19" i="9"/>
  <c r="D19" i="9"/>
  <c r="H19" i="9" s="1"/>
  <c r="G18" i="9"/>
  <c r="D18" i="9"/>
  <c r="G17" i="9"/>
  <c r="D17" i="9"/>
  <c r="H17" i="9" s="1"/>
  <c r="G15" i="9"/>
  <c r="D15" i="9"/>
  <c r="G13" i="9"/>
  <c r="D13" i="9"/>
  <c r="H13" i="9" s="1"/>
  <c r="G12" i="9"/>
  <c r="D12" i="9"/>
  <c r="G11" i="9"/>
  <c r="D11" i="9"/>
  <c r="H11" i="9" s="1"/>
  <c r="A1" i="9"/>
  <c r="A2" i="9"/>
  <c r="A2" i="2"/>
  <c r="H24" i="9" l="1"/>
  <c r="H57" i="9"/>
  <c r="H97" i="9"/>
  <c r="H105" i="9"/>
  <c r="H46" i="9"/>
  <c r="H61" i="9"/>
  <c r="G32" i="5"/>
  <c r="H104" i="9"/>
  <c r="H32" i="9"/>
  <c r="H42" i="9"/>
  <c r="H58" i="9"/>
  <c r="H12" i="9"/>
  <c r="H36" i="9"/>
  <c r="H108" i="9"/>
  <c r="H21" i="9"/>
  <c r="H15" i="9"/>
  <c r="H100" i="9"/>
  <c r="H18" i="9"/>
  <c r="H40" i="9"/>
  <c r="H37" i="9"/>
  <c r="H84" i="9"/>
  <c r="H43" i="9"/>
  <c r="H45" i="9"/>
  <c r="H66" i="9"/>
  <c r="G45" i="5"/>
  <c r="H106" i="9"/>
  <c r="H79" i="9"/>
  <c r="H56" i="9"/>
  <c r="H73" i="9"/>
  <c r="H54" i="9"/>
  <c r="D89" i="9"/>
  <c r="H22" i="9"/>
  <c r="H55" i="9"/>
  <c r="H23" i="9"/>
  <c r="H14" i="28"/>
  <c r="D14" i="28"/>
  <c r="H20" i="9"/>
  <c r="H25" i="9"/>
  <c r="H81" i="9"/>
  <c r="H107" i="9"/>
  <c r="H13" i="28"/>
  <c r="D13" i="28"/>
  <c r="H85" i="9"/>
  <c r="G110" i="9"/>
  <c r="H41" i="9"/>
  <c r="G26" i="9"/>
  <c r="H82" i="9"/>
  <c r="H86" i="9"/>
  <c r="G68" i="9"/>
  <c r="H65" i="9"/>
  <c r="D68" i="9"/>
  <c r="H74" i="9"/>
  <c r="H76" i="9"/>
  <c r="H80" i="9"/>
  <c r="G47" i="9"/>
  <c r="H15" i="28"/>
  <c r="D15" i="28"/>
  <c r="H52" i="28"/>
  <c r="D52" i="28"/>
  <c r="H41" i="28"/>
  <c r="D41" i="28"/>
  <c r="H54" i="28"/>
  <c r="D54" i="28"/>
  <c r="H53" i="28"/>
  <c r="D53" i="28"/>
  <c r="H40" i="28"/>
  <c r="D40" i="28"/>
  <c r="H39" i="28"/>
  <c r="D39" i="28"/>
  <c r="H28" i="28"/>
  <c r="D28" i="28"/>
  <c r="H27" i="28"/>
  <c r="D27" i="28"/>
  <c r="H26" i="28"/>
  <c r="D26" i="28"/>
  <c r="D47" i="9"/>
  <c r="D26" i="9"/>
  <c r="D110" i="9"/>
  <c r="H39" i="9"/>
  <c r="G89" i="9"/>
  <c r="G12" i="5"/>
  <c r="B51" i="28"/>
  <c r="C29" i="2"/>
  <c r="B38" i="28"/>
  <c r="D22" i="2"/>
  <c r="B25" i="28"/>
  <c r="C22" i="2"/>
  <c r="G15" i="5"/>
  <c r="G11" i="5"/>
  <c r="E29" i="2"/>
  <c r="B29" i="28"/>
  <c r="B17" i="28"/>
  <c r="B56" i="28"/>
  <c r="D29" i="2"/>
  <c r="H12" i="28"/>
  <c r="B30" i="28"/>
  <c r="B42" i="28"/>
  <c r="B16" i="28"/>
  <c r="B43" i="28"/>
  <c r="B55" i="28"/>
  <c r="B29" i="2"/>
  <c r="B22" i="2"/>
  <c r="D13" i="5"/>
  <c r="G14" i="5"/>
  <c r="D15" i="5"/>
  <c r="H17" i="5"/>
  <c r="H23" i="5" s="1"/>
  <c r="H49" i="5" s="1"/>
  <c r="I17" i="5"/>
  <c r="I23" i="5" s="1"/>
  <c r="F17" i="5"/>
  <c r="F23" i="5" s="1"/>
  <c r="D14" i="5"/>
  <c r="G13" i="5"/>
  <c r="G48" i="5"/>
  <c r="D12" i="5"/>
  <c r="H68" i="9" l="1"/>
  <c r="H26" i="9"/>
  <c r="H47" i="9"/>
  <c r="H110" i="9"/>
  <c r="K60" i="5"/>
  <c r="H89" i="9"/>
  <c r="H17" i="28"/>
  <c r="D17" i="28"/>
  <c r="H16" i="28"/>
  <c r="D16" i="28"/>
  <c r="H38" i="28"/>
  <c r="D38" i="28"/>
  <c r="H56" i="28"/>
  <c r="D56" i="28"/>
  <c r="H51" i="28"/>
  <c r="D51" i="28"/>
  <c r="H55" i="28"/>
  <c r="D55" i="28"/>
  <c r="H43" i="28"/>
  <c r="D43" i="28"/>
  <c r="H42" i="28"/>
  <c r="D42" i="28"/>
  <c r="H29" i="28"/>
  <c r="D29" i="28"/>
  <c r="H30" i="28"/>
  <c r="D30" i="28"/>
  <c r="H25" i="28"/>
  <c r="D25" i="28"/>
  <c r="B18" i="28"/>
  <c r="D18" i="28" s="1"/>
  <c r="B31" i="28"/>
  <c r="D31" i="28" s="1"/>
  <c r="G17" i="5"/>
  <c r="G23" i="5" s="1"/>
  <c r="B44" i="28"/>
  <c r="D44" i="28" s="1"/>
  <c r="B57" i="28"/>
  <c r="D57" i="28" s="1"/>
  <c r="D24" i="5"/>
  <c r="D26" i="5"/>
  <c r="D30" i="5"/>
  <c r="E17" i="5"/>
  <c r="E23" i="5" s="1"/>
  <c r="E49" i="5" s="1"/>
  <c r="D11" i="5"/>
  <c r="D17" i="5" s="1"/>
  <c r="D23" i="5" s="1"/>
  <c r="H18" i="28" l="1"/>
  <c r="H57" i="28"/>
  <c r="H44" i="28"/>
  <c r="H31" i="28"/>
  <c r="D46" i="5"/>
  <c r="D49" i="5" s="1"/>
  <c r="F49" i="5"/>
  <c r="G46" i="5"/>
  <c r="G49" i="5" s="1"/>
  <c r="I49" i="5"/>
  <c r="J43" i="5" l="1"/>
  <c r="J49" i="5" s="1"/>
  <c r="J60" i="5"/>
</calcChain>
</file>

<file path=xl/sharedStrings.xml><?xml version="1.0" encoding="utf-8"?>
<sst xmlns="http://schemas.openxmlformats.org/spreadsheetml/2006/main" count="662" uniqueCount="334">
  <si>
    <t xml:space="preserve">Items </t>
  </si>
  <si>
    <t>Notes:</t>
  </si>
  <si>
    <t>Total Additional Funding Need</t>
  </si>
  <si>
    <t>Other NGF</t>
  </si>
  <si>
    <t>Reallocation</t>
  </si>
  <si>
    <t>Institution UNITID:</t>
  </si>
  <si>
    <t>Individual responsible for plan</t>
  </si>
  <si>
    <t>Name:</t>
  </si>
  <si>
    <t>Email address:</t>
  </si>
  <si>
    <t>Telephone number:</t>
  </si>
  <si>
    <t>Institution:</t>
  </si>
  <si>
    <t xml:space="preserve">(2) If planned, enter the cost of any institution-wide increase. </t>
  </si>
  <si>
    <t>E&amp;G Programs</t>
  </si>
  <si>
    <t>Educational and General Programs</t>
  </si>
  <si>
    <t>Program</t>
  </si>
  <si>
    <t>Academic Common Market</t>
  </si>
  <si>
    <t>Total</t>
  </si>
  <si>
    <t>Rank</t>
  </si>
  <si>
    <t>Yes/No</t>
  </si>
  <si>
    <t>Yes</t>
  </si>
  <si>
    <t>No</t>
  </si>
  <si>
    <t>Allocation of Tuition Revenue Used for Student Financial Aid</t>
  </si>
  <si>
    <t>T&amp;F Used for Financial Aid</t>
  </si>
  <si>
    <t>Distribution of Financial Aid</t>
  </si>
  <si>
    <t>2013-14 (Planned)</t>
  </si>
  <si>
    <t>Priority Ranking</t>
  </si>
  <si>
    <t>Strategies (Short Title)</t>
  </si>
  <si>
    <t>2012-13 (Estimated)</t>
  </si>
  <si>
    <t>2014-15 (Planned)</t>
  </si>
  <si>
    <t>In-State</t>
  </si>
  <si>
    <t>Out-of-State</t>
  </si>
  <si>
    <t>2011-12 (Actual from S1/S2)</t>
  </si>
  <si>
    <t>Foreign exchange student waivers</t>
  </si>
  <si>
    <t xml:space="preserve">Virginia's military dependent waivers </t>
  </si>
  <si>
    <t xml:space="preserve">Virginia's military member waivers </t>
  </si>
  <si>
    <t xml:space="preserve">Federal military member and dependent waivers </t>
  </si>
  <si>
    <t>Virginia provision for other state's National Guard duty</t>
  </si>
  <si>
    <t>Special arrangement contracts</t>
  </si>
  <si>
    <t>Geographic waivers</t>
  </si>
  <si>
    <t>Other waivers associated with in-/out-of-state differential</t>
  </si>
  <si>
    <t>Senior Citizen's Tuition and Fee Waivers</t>
  </si>
  <si>
    <t>Certain Public Safety Personnel Child/Spouse Waivers</t>
  </si>
  <si>
    <t>Virginia Military Survivors &amp; Dependents Education Program</t>
  </si>
  <si>
    <t>Other waivers of tuition/fees student would normally be charged</t>
  </si>
  <si>
    <t>Undergraduate</t>
  </si>
  <si>
    <t>Graduate</t>
  </si>
  <si>
    <t>2015-16 (Planned)</t>
  </si>
  <si>
    <t>Authorization</t>
  </si>
  <si>
    <t>Code of Virginia § 23-7.4:2 C 2</t>
  </si>
  <si>
    <t xml:space="preserve">Code of Virginia § 23-7.4 E </t>
  </si>
  <si>
    <t>Code of Virginia § 23-7.4:2 G</t>
  </si>
  <si>
    <t>Federal Higher Education Opportunity Act (Sec. 114)</t>
  </si>
  <si>
    <t>Code of Virginia § 23-7.4:2 B</t>
  </si>
  <si>
    <t>Code of Virginia § 23-7.4:2 F</t>
  </si>
  <si>
    <t>Code of Virginia § 23-7.4:2 C 1</t>
  </si>
  <si>
    <t xml:space="preserve">Geographic waivers </t>
  </si>
  <si>
    <t>Virginia Community College System</t>
  </si>
  <si>
    <t>Code of Virginia § 23-7.4:2 D</t>
  </si>
  <si>
    <t xml:space="preserve">University of Virginia's College at Wise </t>
  </si>
  <si>
    <t>Code of Virginia § 23-7.4:2 E</t>
  </si>
  <si>
    <t>Old Dominion University's TELETECHNET sites/higher education centers; Radford’s Virginia Educators program</t>
  </si>
  <si>
    <t>Appropriation Act (ODU)</t>
  </si>
  <si>
    <t>VCCS dual enrollment agreement</t>
  </si>
  <si>
    <t>Code of Virginia § 23-7.4:2 C 3</t>
  </si>
  <si>
    <t>Nonresident employed full time in Virginia provision</t>
  </si>
  <si>
    <t xml:space="preserve">Code of Virginia § 23-7.4:2 A </t>
  </si>
  <si>
    <t>One-year grace period for dependent whose parent or spouse abandons Virginia domicile</t>
  </si>
  <si>
    <t xml:space="preserve">Code of Virginia § 23-7.4 B </t>
  </si>
  <si>
    <t>Graduate student employed at a contract rate of $4K+</t>
  </si>
  <si>
    <t>Appropriation Act § 4-2.01 b 6</t>
  </si>
  <si>
    <t>Code of Virginia § 23-38.54 et seq.</t>
  </si>
  <si>
    <t>Code of Virginia § 23-7.4:1 B</t>
  </si>
  <si>
    <t>Code of Virginia § 23-7.4:1 A</t>
  </si>
  <si>
    <t>Appropriation Act § 4-2.01 b 9</t>
  </si>
  <si>
    <t>The values entered for 2011-12 must match those submitted on the SCHEV S1/S2.</t>
  </si>
  <si>
    <t>Foregone Tuition Revenue As A Result of Tuition Waivers (See references at bottom of tables for waiver programs)</t>
  </si>
  <si>
    <t>Unfunded Scholarships</t>
  </si>
  <si>
    <t xml:space="preserve">TUITION=H </t>
  </si>
  <si>
    <t>TUITION=B</t>
  </si>
  <si>
    <t>TUITION=M</t>
  </si>
  <si>
    <t>TUITION=R</t>
  </si>
  <si>
    <t>TUITION=T</t>
  </si>
  <si>
    <t>TUITION=I</t>
  </si>
  <si>
    <t>TUITION=C</t>
  </si>
  <si>
    <t>TUITION=D</t>
  </si>
  <si>
    <t>TUITION=E</t>
  </si>
  <si>
    <t>TUITION=P</t>
  </si>
  <si>
    <t>TUITION=F</t>
  </si>
  <si>
    <t>TUITION=G</t>
  </si>
  <si>
    <t>TUITION=L</t>
  </si>
  <si>
    <t>TUITION=Q</t>
  </si>
  <si>
    <t>Code of Virginia § 23-31</t>
  </si>
  <si>
    <t>FA File Field</t>
  </si>
  <si>
    <t>TUIWAIV, IN-1</t>
  </si>
  <si>
    <t>MSDTFW, IN-7</t>
  </si>
  <si>
    <t>Virginia's military veteran waivers</t>
  </si>
  <si>
    <t>TUITION=U</t>
  </si>
  <si>
    <t>Code of Virginia § 23-7.4:2 H</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</si>
  <si>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</si>
  <si>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</si>
  <si>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</si>
  <si>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</si>
  <si>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</si>
  <si>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</si>
  <si>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</si>
  <si>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</si>
  <si>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</si>
  <si>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</si>
  <si>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</si>
  <si>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</si>
  <si>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</si>
  <si>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</si>
  <si>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t>
  </si>
  <si>
    <t>First Professional, Out-of-State</t>
  </si>
  <si>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</si>
  <si>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 Revenue for Financial Aid</t>
  </si>
  <si>
    <t>Employee Waivers</t>
  </si>
  <si>
    <t>Amount From Tuition Revenue</t>
  </si>
  <si>
    <t>Total Amount</t>
  </si>
  <si>
    <r>
      <t>Total Incremental Cost from Academic Plan</t>
    </r>
    <r>
      <rPr>
        <b/>
        <vertAlign val="superscript"/>
        <sz val="12"/>
        <rFont val="Arial"/>
        <family val="2"/>
      </rPr>
      <t>1</t>
    </r>
  </si>
  <si>
    <t>(1) Please ensure that these items are not double counted if they are already included in the incremental cost of the academic plan.</t>
  </si>
  <si>
    <t>VP Goal</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</si>
  <si>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</si>
  <si>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r>
      <t>Increase Number of Full-Time T&amp;R Faculty($)</t>
    </r>
    <r>
      <rPr>
        <vertAlign val="superscript"/>
        <sz val="12"/>
        <rFont val="Arial"/>
        <family val="2"/>
      </rPr>
      <t>3</t>
    </r>
  </si>
  <si>
    <t>O&amp;M for New Facilities</t>
  </si>
  <si>
    <t>GF Support</t>
  </si>
  <si>
    <t>Initiatives Requiring General Fund Support</t>
  </si>
  <si>
    <t>Notes</t>
  </si>
  <si>
    <t>2022-2023</t>
  </si>
  <si>
    <t>2023-2024</t>
  </si>
  <si>
    <t>Biennium 2022-2024 (7/1/22-6/30/24)</t>
  </si>
  <si>
    <t>2020-2021 (Actual)</t>
  </si>
  <si>
    <t>2022-2023 (Planned)</t>
  </si>
  <si>
    <t>2023-2024 (Planned)</t>
  </si>
  <si>
    <t>Non-E&amp;G Fee Revenue</t>
  </si>
  <si>
    <t xml:space="preserve">  In-State undergraduates</t>
  </si>
  <si>
    <t xml:space="preserve">  All Other students</t>
  </si>
  <si>
    <t xml:space="preserve">  Total non-E&amp;G fee revenue</t>
  </si>
  <si>
    <t>Total Auxiliary Revenue</t>
  </si>
  <si>
    <t>2021-2022 (Estimated)</t>
  </si>
  <si>
    <t>2021-22 (Estimated)</t>
  </si>
  <si>
    <t>2022-23 (Planned)</t>
  </si>
  <si>
    <t>2023-24 (Planned)</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</si>
  <si>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</si>
  <si>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</si>
  <si>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</si>
  <si>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</si>
  <si>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</si>
  <si>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</si>
  <si>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Part 5: Financial Aid Plan</t>
  </si>
  <si>
    <t>Tuition Revenue for Financial Aid     (Program 108)</t>
  </si>
  <si>
    <t>ACADEMIC AND SUPPORT SERVICE STRATEGIES FOR SIX-YEAR PERIOD (2022-2028)</t>
  </si>
  <si>
    <t>Description of Strategy</t>
  </si>
  <si>
    <t>Two Additional Biennia</t>
  </si>
  <si>
    <t>Concise Information for Each Strategy</t>
  </si>
  <si>
    <t>Information for 2024- 2028</t>
  </si>
  <si>
    <t>Total 2022-2024 Costs (Included in Financial Plan 'Total Additional Funding Need')</t>
  </si>
  <si>
    <t>Assuming No Additional General Fund</t>
  </si>
  <si>
    <t>Strategies (Match Academic-Financial Worksheet Short Title)</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</si>
  <si>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</si>
  <si>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t xml:space="preserve">PLEASE READ INSTRUCTIONS CAREFULLY </t>
  </si>
  <si>
    <t>Six-year Plan Requirement</t>
  </si>
  <si>
    <t>Contacts for Questions:</t>
  </si>
  <si>
    <t>Academic - Beverly Rebar (beverlyrebar@schev.edu)</t>
  </si>
  <si>
    <t>Finance - Yan Zheng (yanzheng@schev.edu)</t>
  </si>
  <si>
    <t>Financial Aid - Lee Andes (leeandes@schev.edu)</t>
  </si>
  <si>
    <t>Enrollment/Degree Projections - Tod Massa (todmassa@schev.edu)</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</si>
  <si>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</si>
  <si>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</si>
  <si>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</si>
  <si>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</si>
  <si>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</si>
  <si>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</si>
  <si>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</si>
  <si>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</si>
  <si>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</si>
  <si>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</si>
  <si>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</si>
  <si>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</si>
  <si>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</si>
  <si>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</si>
  <si>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</si>
  <si>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</si>
  <si>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</si>
  <si>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</si>
  <si>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</si>
  <si>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</si>
  <si>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</si>
  <si>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</si>
  <si>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</si>
  <si>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GOAL 1 EQUITABLE: CLOSE ACCESS AND COMPLETION GAPS.</t>
  </si>
  <si>
    <t>GOAL 2 AFFORDABLE: LOWER COSTS TO STUDENTS.</t>
  </si>
  <si>
    <t>GOAL 3 TRANSFORMATIVE: EXPAND PROSPERITY.</t>
  </si>
  <si>
    <t>2021-22</t>
  </si>
  <si>
    <t>In-State Undergraduate Tuition and Mandatory E&amp;G Fees</t>
  </si>
  <si>
    <t>2022-23</t>
  </si>
  <si>
    <t>2023-24</t>
  </si>
  <si>
    <t>% Increase</t>
  </si>
  <si>
    <t>In-State Undergraduate Mandatory Non-E&amp;G Fees</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</si>
  <si>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</si>
  <si>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Charge (BOV approved)</t>
  </si>
  <si>
    <t>Planned Charge</t>
  </si>
  <si>
    <t xml:space="preserve">Part 2: Tuition and Other Nongeneral Fund (NGF) Revenue </t>
  </si>
  <si>
    <t>Total Tuition Revenue</t>
  </si>
  <si>
    <t xml:space="preserve">Total E&amp;G Revenue </t>
  </si>
  <si>
    <t>Part 3: ACADEMIC-FINANCIAL PLAN</t>
  </si>
  <si>
    <t>3A: Six-Year Plan for Academic and Support Service Strategies for Six-year Period (2022-2028)</t>
  </si>
  <si>
    <t>3B: Six-Year Financial Plan for Educational and General Programs, Incremental Operating Budget Need 2022-2024 Biennium</t>
  </si>
  <si>
    <t>Part 4: General Fund (GF) Request</t>
  </si>
  <si>
    <t>Compliance</t>
  </si>
  <si>
    <t>with § 4-5.1.a.i</t>
  </si>
  <si>
    <t>Gross Tuition Revenue (Cols. B+F+G)</t>
  </si>
  <si>
    <r>
      <rPr>
        <b/>
        <sz val="14"/>
        <color rgb="FFFF0000"/>
        <rFont val="Arial"/>
        <family val="2"/>
      </rPr>
      <t>*</t>
    </r>
    <r>
      <rPr>
        <b/>
        <sz val="12"/>
        <color theme="1"/>
        <rFont val="Arial"/>
        <family val="2"/>
      </rPr>
      <t>2020-21 (Actual)  Please see footnote below</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</si>
  <si>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</si>
  <si>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t>Total Collected Tuition Revenue</t>
  </si>
  <si>
    <t>Total Projected Tuition Revenue</t>
  </si>
  <si>
    <t>2. Tuition and Other Nongeneral Fund Revenue</t>
  </si>
  <si>
    <t>3. Academic-Financial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</si>
  <si>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</si>
  <si>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5. Financial Aid</t>
  </si>
  <si>
    <t>Part 1: In-State Undergraduate Tuition and Mandatory Fee Increase Plans in 2022-24 Biennium</t>
  </si>
  <si>
    <t>Match Incremental Tuit Rev in Part 2</t>
  </si>
  <si>
    <t>Auto Check (Match = $0)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</si>
  <si>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</si>
  <si>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</si>
  <si>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</si>
  <si>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If not matched, please provide explanation in these fields.</t>
  </si>
  <si>
    <t>1. In-state Undergraduate Tuition and Fee Increase Rate Plan</t>
  </si>
  <si>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</si>
  <si>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</si>
  <si>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</si>
  <si>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Legislative Reference:</t>
  </si>
  <si>
    <t>(3) If planned, enter the cost of additional FTE faculty.</t>
  </si>
  <si>
    <t>Virginia Tech</t>
  </si>
  <si>
    <t>208</t>
  </si>
  <si>
    <t>Increase Need-based Student Financial Aid for Virginia Undergraduates</t>
  </si>
  <si>
    <t>Equalize Support for Unique Military Activities</t>
  </si>
  <si>
    <r>
      <t xml:space="preserve">Moderate In-state Tuition Increases - </t>
    </r>
    <r>
      <rPr>
        <i/>
        <sz val="11"/>
        <color theme="1"/>
        <rFont val="Arial"/>
        <family val="2"/>
      </rPr>
      <t>Reduce planned increase of 4.9% to 2.9%.</t>
    </r>
  </si>
  <si>
    <r>
      <t>Other Tuition Discounts and Waivers</t>
    </r>
    <r>
      <rPr>
        <b/>
        <vertAlign val="superscript"/>
        <sz val="12"/>
        <color theme="1"/>
        <rFont val="Arial"/>
        <family val="2"/>
      </rPr>
      <t>(1)</t>
    </r>
  </si>
  <si>
    <t>Tim Hodge</t>
  </si>
  <si>
    <t>tlhodge@vt.edu</t>
  </si>
  <si>
    <t>540-231-6419</t>
  </si>
  <si>
    <t>Advance Regional, National, and Global Impact</t>
  </si>
  <si>
    <t>Elevate the Ut Prosim Difference</t>
  </si>
  <si>
    <t>Be a Destination for Talent</t>
  </si>
  <si>
    <t>Ensure Institutional Excellence</t>
  </si>
  <si>
    <t>Reallocate Existing Resources to Support Critical Needs</t>
  </si>
  <si>
    <t>1,3</t>
  </si>
  <si>
    <t>1,2</t>
  </si>
  <si>
    <t xml:space="preserve">Continued redeployment of existing resources to high priority needs. </t>
  </si>
  <si>
    <t xml:space="preserve">Continue to develop and attract diverse talent across all roles of the university; Support faculty recruitment through competitive start-up packages. </t>
  </si>
  <si>
    <t xml:space="preserve">Exploration of additional opportunities to advance these initiatives will continue. The university will carefully monitor progress towards achieving these strategic objectives,  including the university’s Tech Talent Investment Program agreement with the Commonwealth. </t>
  </si>
  <si>
    <t xml:space="preserve">Continue investments in student financial aid to reduce student financial need and enhance university efforts to accelerate degree completion and retention, both contributing to reduced student debt burden, as resources allow. </t>
  </si>
  <si>
    <t>Continue implementation of best practices to enhance culture of continuous improvement and maximize cost savings to the university.</t>
  </si>
  <si>
    <t xml:space="preserve">Implement strategic reallocation of existing resources and identify cost-savings to support university strategic priorities. </t>
  </si>
  <si>
    <t xml:space="preserve">INSTRUCTIONS FOR SUBMITTING 2022 INSTITUTIONAL SIX-YEAR PLAN </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</si>
  <si>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</si>
  <si>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</si>
  <si>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</si>
  <si>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</si>
  <si>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</si>
  <si>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</si>
  <si>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</si>
  <si>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</si>
  <si>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</si>
  <si>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</si>
  <si>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</si>
  <si>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</si>
  <si>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</si>
  <si>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</si>
  <si>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 xml:space="preserve">General Questions - Tom Allison (tomallison@schev.edu) </t>
  </si>
  <si>
    <t>Six-Year Plans - Part I (2022): 2022-23 through 2027-28</t>
  </si>
  <si>
    <t>2022-23 (Revised)</t>
  </si>
  <si>
    <t>2023-24 (Revised)</t>
  </si>
  <si>
    <t>Revised</t>
  </si>
  <si>
    <t>2021-22 (Est.)</t>
  </si>
  <si>
    <t>2022-23 (Est.)</t>
  </si>
  <si>
    <t>Total Fee Revenue</t>
  </si>
  <si>
    <t>2022-2023 (Revised)</t>
  </si>
  <si>
    <t>2023-2024 (Revised)</t>
  </si>
  <si>
    <t>2021-22 (Actual)</t>
  </si>
  <si>
    <t>Other Tuition Discounts and Waivers</t>
  </si>
  <si>
    <t>2022-23 (Estimate)</t>
  </si>
  <si>
    <t>2023-24 (Estimate)</t>
  </si>
  <si>
    <t xml:space="preserve">Incremental state investment by the 2022 General Assembly in both years of the biennium will make progress towards closing the per-cadet funding gap between Virginia Tech and the commonwealth's other public military institution. Continued incremental investment in the 2024-26 biennium will further address this funding disparity. </t>
  </si>
  <si>
    <t>Due Date: July 11, 2022</t>
  </si>
  <si>
    <t>Due: July 11, 2022</t>
  </si>
  <si>
    <r>
      <t xml:space="preserve">Advance Research Frontiers - </t>
    </r>
    <r>
      <rPr>
        <i/>
        <sz val="11"/>
        <color theme="1"/>
        <rFont val="Arial"/>
        <family val="2"/>
      </rPr>
      <t xml:space="preserve">Build capacity in transformative research domains including health sciences, national security, and quantum. </t>
    </r>
  </si>
  <si>
    <t>Provide Operations and Maintenance funding for projects coming on-line in Fiscal Year 2024</t>
  </si>
  <si>
    <t>One-time statewide bonus for all eligible full-time employees</t>
  </si>
  <si>
    <t xml:space="preserve">To continue to leverage our strengths in research and academics, Virginia Tech will implement new initiatives to bolster recruitment of mid-career faculty and retention of early-career faculty, advancement of student-centered experiential learning, and expansion of graduate enrollment in high demand disciplines. More information can be found in Part 3 of the narrative, page 3. Incremental General Funds provided by the 2022 General Assembly support this initiative. </t>
  </si>
  <si>
    <t xml:space="preserve">Virginia Tech will optimize efficiency and effectiveness of administrative functions to ensure alignment of fiscal resources and processes in support of strategic goals. The university will ensure compliance with federal and state mandates, and bolster information security needs. More information can be found in part 3 of the narrative, page 6. Incremental General Funds provided by the 2022 General Assembly support this initiative. </t>
  </si>
  <si>
    <t>Incremental state investment in the 2022 Session enabled the university to mitigate in-state tuition and fee increases for 2022-23 to 3.0%. Inflationary pressures continue to drive costs to the institution.</t>
  </si>
  <si>
    <t xml:space="preserve">Inflationary pressures and unavoidable cost increases such as employee compensation and benefits continue to drive costs to the institution. Incremental state investment in 2023-24 will enable the university to mitigate increases of in-state tuition from 4.9% to 0.0% while positioning the university to continue progress towards shared state and university goals. </t>
  </si>
  <si>
    <r>
      <t xml:space="preserve">Increase T&amp;R Faculty Salary Amount </t>
    </r>
    <r>
      <rPr>
        <sz val="10"/>
        <rFont val="Arial"/>
        <family val="2"/>
      </rPr>
      <t xml:space="preserve">(state authorized salary increase), put NGF share amount in the tuition column and NGF share+state funding in the total column </t>
    </r>
  </si>
  <si>
    <r>
      <t xml:space="preserve">Increase T&amp;R Faculty Salary Amount </t>
    </r>
    <r>
      <rPr>
        <sz val="10"/>
        <rFont val="Arial"/>
        <family val="2"/>
      </rPr>
      <t xml:space="preserve">(additional NGF salary increase), put NGF amount in both tuition and total columns </t>
    </r>
  </si>
  <si>
    <r>
      <t xml:space="preserve">T&amp;R Faculty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</si>
  <si>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T&amp;R Faculty Salary Increase Rate </t>
    </r>
    <r>
      <rPr>
        <sz val="10"/>
        <color rgb="FF000000"/>
        <rFont val="Arial"/>
        <family val="2"/>
      </rPr>
      <t>(put additional NGF salary increase rate in both tuition and total columns)</t>
    </r>
  </si>
  <si>
    <r>
      <t xml:space="preserve">Increase Admin. Faculty Salary Amount </t>
    </r>
    <r>
      <rPr>
        <sz val="10"/>
        <rFont val="Arial"/>
        <family val="2"/>
      </rPr>
      <t xml:space="preserve">(state authorized salary increase), put NGF share amount in the tuition column and NGF share+state funding in the total column </t>
    </r>
  </si>
  <si>
    <r>
      <t xml:space="preserve">Increase Admin. Faculty Salary Amount </t>
    </r>
    <r>
      <rPr>
        <sz val="10"/>
        <rFont val="Arial"/>
        <family val="2"/>
      </rPr>
      <t xml:space="preserve">(additional NGF salary increase), put NGF amount in both tuition and total columns </t>
    </r>
  </si>
  <si>
    <r>
      <t xml:space="preserve">Admin Faculty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</si>
  <si>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Admin. Faculty Salary Increase Rate </t>
    </r>
    <r>
      <rPr>
        <sz val="10"/>
        <rFont val="Arial"/>
        <family val="2"/>
      </rPr>
      <t>(put additional NGF salary increase rate in both tuition and total columns)</t>
    </r>
  </si>
  <si>
    <r>
      <t xml:space="preserve">Increase Classified Salary Amount </t>
    </r>
    <r>
      <rPr>
        <sz val="10"/>
        <rFont val="Arial"/>
        <family val="2"/>
      </rPr>
      <t xml:space="preserve">(state authorized salary increase), put NGF share amount in the tuition column and NGF share+state funding in the total column </t>
    </r>
  </si>
  <si>
    <r>
      <t>Increase Classified Salary Amount</t>
    </r>
    <r>
      <rPr>
        <sz val="10"/>
        <rFont val="Arial"/>
        <family val="2"/>
      </rPr>
      <t xml:space="preserve"> (additional NGF salary increase), put NGF amount in both tuition and total columns </t>
    </r>
  </si>
  <si>
    <r>
      <t xml:space="preserve">Classified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</si>
  <si>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Classified Salary Increase Rate </t>
    </r>
    <r>
      <rPr>
        <sz val="10"/>
        <color rgb="FF000000"/>
        <rFont val="Arial"/>
        <family val="2"/>
      </rPr>
      <t>(put additional NGF salary increase rate in both tuition and total columns)</t>
    </r>
  </si>
  <si>
    <r>
      <t xml:space="preserve">Increase University Staff Salary Amount </t>
    </r>
    <r>
      <rPr>
        <sz val="10"/>
        <rFont val="Arial"/>
        <family val="2"/>
      </rPr>
      <t xml:space="preserve">(state authorized salary increase), put NGF share amount in the tuition column and NGF share+state funding in the total column </t>
    </r>
  </si>
  <si>
    <r>
      <t xml:space="preserve">Increase University Staff Salary Amount </t>
    </r>
    <r>
      <rPr>
        <sz val="10"/>
        <color rgb="FF000000"/>
        <rFont val="Arial"/>
        <family val="2"/>
      </rPr>
      <t xml:space="preserve">(additional NGF salary increase), put NGF amount in both tuition and total columns </t>
    </r>
  </si>
  <si>
    <r>
      <t xml:space="preserve">University Staff Salary Increase Rate </t>
    </r>
    <r>
      <rPr>
        <sz val="10"/>
        <rFont val="Arial"/>
        <family val="2"/>
      </rPr>
      <t>(put state authorized salary increases in the total column, leave tuition column blank)</t>
    </r>
    <r>
      <rPr>
        <vertAlign val="superscript"/>
        <sz val="10"/>
        <rFont val="Arial"/>
        <family val="2"/>
      </rPr>
      <t>2,4</t>
    </r>
  </si>
  <si>
    <r>
      <t xml:space="preserve">Additional NGF University Staff Salary Increase Rate </t>
    </r>
    <r>
      <rPr>
        <sz val="10"/>
        <rFont val="Arial"/>
        <family val="2"/>
      </rPr>
      <t>(put additional NGF salary increase rate in both tuition and total columns)</t>
    </r>
  </si>
  <si>
    <t xml:space="preserve">(4) "Total Amount" column represents the total E&amp;G cost of the state approved salary increase of 5.0% per year, while the "Amount from Tuition Revenue" column represents the university's NGF share of the 5% program. </t>
  </si>
  <si>
    <r>
      <t xml:space="preserve">Avoid In-state Tuition Increases - </t>
    </r>
    <r>
      <rPr>
        <i/>
        <sz val="11"/>
        <color theme="1"/>
        <rFont val="Arial"/>
        <family val="2"/>
      </rPr>
      <t>Reduce planned increase of 4.9% to 0.0%.</t>
    </r>
  </si>
  <si>
    <t xml:space="preserve">Virginia Tech will build and support communities of discovery to facilitate engagement with diverse ideas, backgrounds, and culture. Initiatives include enhancements in academic advising and degree completion, increased financial aid for low- and middle-income Virginia undergraduates. More information can be found in Part 3 of the narrative, page 4. Incremental General Funds provided by the 2022 General Assembly support this initiative. </t>
  </si>
  <si>
    <t xml:space="preserve">Virginia Tech will attract and empower a diverse and talented workforce who will champion our vision for the future. Initiatives include efforts to boost recruitment of diverse faculty and staff, support of faculty start-up packages, and enhance our support of the university's human capital. More information can be found in part 3 of the narrative, page 5.  </t>
  </si>
  <si>
    <t xml:space="preserve">Incremental state investment by the 2022 General Assembly provided the General Fund share of O&amp;M funding for projects coming on-line in FY23. This request represents the General Fund share of O&amp;M for additional approved capital projects coming online in FY24. The nongeneral fund share is reflected in the 3-Academic-Financial portion of the six-year plan. </t>
  </si>
  <si>
    <t xml:space="preserve">(1) At the direction of SCHEV, select waivers reported on the S1/S2 have been excluded from this category. For a complete picture for FY22, the out-of-state differential of $39,161,701, Employed in VA waiver of $288,304, Federal military waivers of $283,455, and State military waivers of $81,094 must be added to this total. Future year projected exclusions are escalated accordingly. </t>
  </si>
  <si>
    <t xml:space="preserve">Incremental state support in the 2022 Session will advance autonomous vehicle and health science research. Additional state investment in the second year in targeted research support translational research in childhood disease and national security, enabling Virginia Tech to compete for a share of the largest federal research budget in history. Strategic growth of Virginia Tech's research program will attract talent to Virginia, seed new partnerships with industry, grow Virginia's startup-ecosystem, and advance innovation. </t>
  </si>
  <si>
    <t>R3</t>
  </si>
  <si>
    <t>R4</t>
  </si>
  <si>
    <t>R6</t>
  </si>
  <si>
    <t>R7</t>
  </si>
  <si>
    <t>R1</t>
  </si>
  <si>
    <t>R2</t>
  </si>
  <si>
    <t>R10</t>
  </si>
  <si>
    <t>R8</t>
  </si>
  <si>
    <t>R11</t>
  </si>
  <si>
    <t>R9</t>
  </si>
  <si>
    <t>R12</t>
  </si>
  <si>
    <t>Improve Affordable Access to Medical Education for the Commonwealth</t>
  </si>
  <si>
    <t xml:space="preserve">The Virginia Tech Carilion School of Medicine (VTCSOM) is positioned to grow enrollment to address the looming shortage of physicians. General Fund support can ensure greater access and affordability of medical education for Virginia’s residents by supporting growth in the class cohort size, instituting an in-state tuition rate that is lower than the out-of-state rate, providing enhanced student financial aid, and supporting additional faculty and operating costs. </t>
  </si>
  <si>
    <t>Support Growth in Virginia Military Survivors &amp; Dependents Education Program (VMSDEP) Waivers</t>
  </si>
  <si>
    <t xml:space="preserve">The 2019 General Assembly expanded the eligibility of the VMSDEP program, extending the benefit to survivors and dependents of all service-related deaths and disabilities of at least 90 percent. s. Since the passage of this expansion, growth in the VMSDEP rapidly accelerated with number of program applications reaching historic highs in August 2022. The university anticipates growth in VMSDEP waiver activity to continue its upward trajectory. Supplemental General Fund support will allow the university to meet the expectations of VMSDEP recipeints while avoiding unanticipated budget shortfalls.  </t>
  </si>
  <si>
    <t xml:space="preserve">The Commonwealth’s ability to cultivate human capital, particularly in emerging technological fields, has enhanced its reputation as a destination for firms seeking a highly-skilled, innovative workforce. As the largest producer of resident undergraduate degrees and STEM-H undergraduate degrees, Virginia Tech continues be a vital partner for achieving the Commonwealth’s ambitious talent development goals. Virginia undergraduates at Virginia Tech receive $939 less in state aid per student than the Virginia public doctoral average. Addressing this gap over will help the university realize its access and affordability goals, including the reduction of undergraduate student debt.   </t>
  </si>
  <si>
    <t>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</si>
</sst>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_(* #,##0_);_(* \(#,##0\);_(* &quot;-&quot;??_);_(@_)"/>
    <numFmt numFmtId="168" formatCode="General_)"/>
    <numFmt numFmtId="169" formatCode="&quot;$&quot;#,##0.000"/>
    <numFmt numFmtId="170" formatCode="&quot;$&quot;#,##0.0"/>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0"/>
      <name val="Arial"/>
      <family val="2"/>
    </font>
    <font>
      <b/>
      <vertAlign val="superscript"/>
      <sz val="12"/>
      <color theme="1"/>
      <name val="Arial"/>
      <family val="2"/>
    </font>
    <font>
      <b/>
      <sz val="13"/>
      <color theme="1"/>
      <name val="Arial"/>
      <family val="2"/>
    </font>
    <font>
      <b/>
      <sz val="11"/>
      <color theme="1"/>
      <name val="Arial"/>
      <family val="2"/>
    </font>
    <font>
      <sz val="13"/>
      <color theme="1"/>
      <name val="Arial"/>
      <family val="2"/>
    </font>
    <font>
      <b/>
      <i/>
      <sz val="13"/>
      <color theme="1"/>
      <name val="Arial"/>
      <family val="2"/>
    </font>
    <font>
      <b/>
      <sz val="10"/>
      <color rgb="FF000000"/>
      <name val="Arial"/>
      <family val="2"/>
    </font>
    <font>
      <sz val="10"/>
      <color rgb="FF000000"/>
      <name val="Calibri"/>
      <family val="2"/>
    </font>
    <font>
      <sz val="8"/>
      <name val="Arial"/>
      <family val="2"/>
    </font>
    <font>
      <sz val="10"/>
      <name val="Geneva"/>
      <family val="2"/>
    </font>
    <font>
      <sz val="12"/>
      <color rgb="FF000000"/>
      <name val="Arial"/>
      <family val="2"/>
    </font>
    <font>
      <u/>
      <sz val="8"/>
      <color theme="10"/>
      <name val="Arial"/>
      <family val="2"/>
    </font>
    <font>
      <u/>
      <sz val="11"/>
      <color theme="10"/>
      <name val="Calibri"/>
      <family val="2"/>
      <scheme val="minor"/>
    </font>
    <font>
      <sz val="10"/>
      <name val="Geneva"/>
    </font>
    <font>
      <u/>
      <sz val="10"/>
      <color theme="10"/>
      <name val="Geneva"/>
    </font>
    <font>
      <sz val="9"/>
      <name val="Geneva"/>
    </font>
    <font>
      <sz val="11"/>
      <name val="Calibri"/>
      <family val="2"/>
    </font>
    <font>
      <vertAlign val="superscript"/>
      <sz val="1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BFBFBF"/>
        <bgColor indexed="64"/>
      </patternFill>
    </fill>
    <fill>
      <patternFill patternType="solid">
        <fgColor rgb="FFC0C0C0"/>
        <bgColor rgb="FFC0C0C0"/>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medium">
        <color auto="1"/>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thin">
        <color auto="1"/>
      </left>
      <right style="thin">
        <color auto="1"/>
      </right>
      <top/>
      <bottom style="double">
        <color auto="1"/>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right style="medium">
        <color indexed="64"/>
      </right>
      <top style="thin">
        <color auto="1"/>
      </top>
      <bottom/>
      <diagonal/>
    </border>
    <border>
      <left style="thin">
        <color rgb="FF000000"/>
      </left>
      <right/>
      <top/>
      <bottom/>
      <diagonal/>
    </border>
    <border>
      <left style="thin">
        <color rgb="FF000000"/>
      </left>
      <right style="medium">
        <color indexed="64"/>
      </right>
      <top/>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ck">
        <color rgb="FF000000"/>
      </left>
      <right/>
      <top style="medium">
        <color rgb="FF000000"/>
      </top>
      <bottom style="medium">
        <color indexed="64"/>
      </bottom>
      <diagonal/>
    </border>
    <border>
      <left style="medium">
        <color rgb="FF000000"/>
      </left>
      <right/>
      <top/>
      <bottom style="medium">
        <color indexed="64"/>
      </bottom>
      <diagonal/>
    </border>
    <border>
      <left style="medium">
        <color rgb="FF000000"/>
      </left>
      <right style="medium">
        <color indexed="64"/>
      </right>
      <top style="medium">
        <color rgb="FF000000"/>
      </top>
      <bottom style="medium">
        <color indexed="64"/>
      </bottom>
      <diagonal/>
    </border>
    <border>
      <left style="thin">
        <color auto="1"/>
      </left>
      <right style="thin">
        <color auto="1"/>
      </right>
      <top style="double">
        <color indexed="64"/>
      </top>
      <bottom/>
      <diagonal/>
    </border>
  </borders>
  <cellStyleXfs count="184">
    <xf numFmtId="0" fontId="0" fillId="0" borderId="0"/>
    <xf numFmtId="0" fontId="13" fillId="0" borderId="0"/>
    <xf numFmtId="0" fontId="28" fillId="0" borderId="0" applyNumberFormat="0" applyFill="0" applyBorder="0" applyAlignment="0" applyProtection="0">
      <alignment vertical="top"/>
      <protection locked="0"/>
    </xf>
    <xf numFmtId="0" fontId="10" fillId="0" borderId="0"/>
    <xf numFmtId="0" fontId="10" fillId="0" borderId="0"/>
    <xf numFmtId="0" fontId="10" fillId="0" borderId="0"/>
    <xf numFmtId="9" fontId="13" fillId="0" borderId="0" applyFont="0" applyFill="0" applyBorder="0" applyAlignment="0" applyProtection="0"/>
    <xf numFmtId="0" fontId="39"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39" fillId="0" borderId="0" applyNumberFormat="0" applyFill="0" applyBorder="0" applyAlignment="0" applyProtection="0">
      <alignment vertical="top"/>
      <protection locked="0"/>
    </xf>
    <xf numFmtId="0" fontId="9" fillId="0" borderId="0"/>
    <xf numFmtId="0" fontId="9" fillId="0" borderId="0"/>
    <xf numFmtId="0" fontId="9"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3" fillId="0" borderId="0"/>
    <xf numFmtId="0" fontId="5" fillId="0" borderId="0"/>
    <xf numFmtId="0" fontId="4" fillId="0" borderId="0"/>
    <xf numFmtId="0" fontId="48" fillId="0" borderId="0"/>
    <xf numFmtId="43" fontId="1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4" fontId="13" fillId="0" borderId="0" applyFont="0" applyFill="0" applyBorder="0" applyAlignment="0" applyProtection="0"/>
    <xf numFmtId="0" fontId="13" fillId="0" borderId="0"/>
    <xf numFmtId="0" fontId="3" fillId="0" borderId="0"/>
    <xf numFmtId="0" fontId="3" fillId="0" borderId="0"/>
    <xf numFmtId="0" fontId="13" fillId="0" borderId="0"/>
    <xf numFmtId="0" fontId="1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3"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44" fontId="69" fillId="0" borderId="0" applyFont="0" applyFill="0" applyBorder="0" applyAlignment="0" applyProtection="0"/>
    <xf numFmtId="43" fontId="69" fillId="0" borderId="0" applyFont="0" applyFill="0" applyBorder="0" applyAlignment="0" applyProtection="0"/>
    <xf numFmtId="168" fontId="77" fillId="0" borderId="0"/>
    <xf numFmtId="43" fontId="1" fillId="0" borderId="0" applyFont="0" applyFill="0" applyBorder="0" applyAlignment="0" applyProtection="0"/>
    <xf numFmtId="9" fontId="1" fillId="0" borderId="0" applyFont="0" applyFill="0" applyBorder="0" applyAlignment="0" applyProtection="0"/>
    <xf numFmtId="3" fontId="13" fillId="0" borderId="0" applyProtection="0"/>
    <xf numFmtId="0" fontId="13" fillId="0" borderId="0"/>
    <xf numFmtId="168"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78" fillId="0" borderId="0" applyFont="0" applyFill="0" applyBorder="0" applyAlignment="0" applyProtection="0"/>
    <xf numFmtId="4" fontId="1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168" fontId="80" fillId="0" borderId="0" applyNumberFormat="0" applyFill="0" applyBorder="0" applyAlignment="0" applyProtection="0"/>
    <xf numFmtId="44" fontId="11" fillId="0" borderId="0" applyFont="0" applyFill="0" applyBorder="0" applyAlignment="0" applyProtection="0"/>
    <xf numFmtId="0" fontId="1" fillId="0" borderId="0"/>
    <xf numFmtId="0" fontId="81"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3" fillId="0" borderId="0"/>
    <xf numFmtId="43" fontId="82" fillId="0" borderId="0" applyFont="0" applyFill="0" applyBorder="0" applyAlignment="0" applyProtection="0"/>
    <xf numFmtId="9" fontId="82" fillId="0" borderId="0" applyFont="0" applyFill="0" applyBorder="0" applyAlignment="0" applyProtection="0"/>
    <xf numFmtId="0" fontId="1" fillId="0" borderId="0"/>
    <xf numFmtId="0" fontId="82" fillId="0" borderId="0"/>
    <xf numFmtId="0" fontId="83" fillId="0" borderId="0" applyNumberFormat="0" applyFill="0" applyBorder="0" applyAlignment="0" applyProtection="0"/>
    <xf numFmtId="0" fontId="1" fillId="0" borderId="0"/>
    <xf numFmtId="0" fontId="1" fillId="0" borderId="0"/>
    <xf numFmtId="0" fontId="13" fillId="0" borderId="0"/>
    <xf numFmtId="9" fontId="82" fillId="0" borderId="0" applyFont="0" applyFill="0" applyBorder="0" applyAlignment="0" applyProtection="0"/>
    <xf numFmtId="8" fontId="82" fillId="0" borderId="0" applyFont="0" applyFill="0" applyBorder="0" applyAlignment="0" applyProtection="0"/>
    <xf numFmtId="43" fontId="1" fillId="0" borderId="0" applyFont="0" applyFill="0" applyBorder="0" applyAlignment="0" applyProtection="0"/>
    <xf numFmtId="40" fontId="82" fillId="0" borderId="0" applyFont="0" applyFill="0" applyBorder="0" applyAlignment="0" applyProtection="0"/>
    <xf numFmtId="0" fontId="84" fillId="0" borderId="0"/>
    <xf numFmtId="0" fontId="85" fillId="0" borderId="0"/>
    <xf numFmtId="0" fontId="1" fillId="0" borderId="0"/>
    <xf numFmtId="3" fontId="13" fillId="0" borderId="0" applyProtection="0"/>
    <xf numFmtId="3" fontId="13" fillId="0" borderId="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578">
    <xf numFmtId="0" fontId="0" fillId="0" borderId="0" xfId="0"/>
    <xf numFmtId="0" fontId="13" fillId="0" borderId="0" xfId="0" applyFont="1"/>
    <xf numFmtId="0" fontId="13" fillId="0" borderId="0" xfId="0" applyFont="1" applyAlignment="1">
      <alignment vertical="center"/>
    </xf>
    <xf numFmtId="0" fontId="15" fillId="0" borderId="0" xfId="0" applyFont="1"/>
    <xf numFmtId="0" fontId="22" fillId="0" borderId="0" xfId="0" applyFont="1" applyAlignment="1">
      <alignment vertical="center"/>
    </xf>
    <xf numFmtId="0" fontId="0" fillId="0" borderId="0" xfId="0" applyAlignment="1">
      <alignment vertical="center"/>
    </xf>
    <xf numFmtId="0" fontId="16" fillId="0" borderId="0" xfId="0" applyFont="1" applyAlignment="1">
      <alignment horizontal="left" vertical="center"/>
    </xf>
    <xf numFmtId="0" fontId="13" fillId="0" borderId="0" xfId="0" applyFont="1" applyAlignment="1">
      <alignment horizontal="left" vertical="center"/>
    </xf>
    <xf numFmtId="0" fontId="13" fillId="0" borderId="0" xfId="0" applyFont="1"/>
    <xf numFmtId="0" fontId="0" fillId="0" borderId="0" xfId="0"/>
    <xf numFmtId="0" fontId="13" fillId="0" borderId="0" xfId="1" applyFont="1" applyAlignment="1">
      <alignment vertical="center"/>
    </xf>
    <xf numFmtId="0" fontId="13" fillId="0" borderId="1" xfId="1" applyFont="1" applyBorder="1"/>
    <xf numFmtId="0" fontId="13" fillId="0" borderId="0" xfId="1" applyFont="1"/>
    <xf numFmtId="164" fontId="13" fillId="0" borderId="1" xfId="1" applyNumberFormat="1" applyBorder="1" applyProtection="1">
      <protection locked="0"/>
    </xf>
    <xf numFmtId="0" fontId="24" fillId="0" borderId="1" xfId="1" applyFont="1" applyBorder="1"/>
    <xf numFmtId="0" fontId="26" fillId="0" borderId="0" xfId="1" applyFont="1"/>
    <xf numFmtId="0" fontId="13" fillId="0" borderId="0" xfId="1"/>
    <xf numFmtId="0" fontId="13" fillId="0" borderId="0" xfId="1" applyFont="1" applyAlignment="1">
      <alignment horizontal="left" vertical="center"/>
    </xf>
    <xf numFmtId="0" fontId="14" fillId="0" borderId="0" xfId="0" applyFont="1" applyAlignment="1">
      <alignment horizontal="left"/>
    </xf>
    <xf numFmtId="0" fontId="36" fillId="0" borderId="0" xfId="0" applyFont="1" applyAlignment="1">
      <alignment vertical="center"/>
    </xf>
    <xf numFmtId="0" fontId="13" fillId="0" borderId="0" xfId="0" applyFont="1" applyFill="1"/>
    <xf numFmtId="164" fontId="13" fillId="6" borderId="3" xfId="0" applyNumberFormat="1" applyFont="1" applyFill="1" applyBorder="1" applyAlignment="1" applyProtection="1">
      <alignment horizontal="right" vertical="center"/>
      <protection locked="0"/>
    </xf>
    <xf numFmtId="164" fontId="13" fillId="2" borderId="3" xfId="0" applyNumberFormat="1" applyFont="1" applyFill="1" applyBorder="1" applyAlignment="1" applyProtection="1">
      <alignment horizontal="right" vertical="center"/>
      <protection locked="0"/>
    </xf>
    <xf numFmtId="164" fontId="13" fillId="6" borderId="1" xfId="0" applyNumberFormat="1" applyFont="1" applyFill="1" applyBorder="1" applyAlignment="1" applyProtection="1">
      <alignment horizontal="right" vertical="center"/>
      <protection locked="0"/>
    </xf>
    <xf numFmtId="164" fontId="13" fillId="2" borderId="1" xfId="0" applyNumberFormat="1" applyFont="1" applyFill="1" applyBorder="1" applyAlignment="1" applyProtection="1">
      <alignment horizontal="right" vertical="center"/>
      <protection locked="0"/>
    </xf>
    <xf numFmtId="0" fontId="35" fillId="0" borderId="0" xfId="0" applyFont="1" applyAlignment="1">
      <alignment vertical="center"/>
    </xf>
    <xf numFmtId="0" fontId="13" fillId="6" borderId="33" xfId="0" applyFont="1" applyFill="1" applyBorder="1" applyAlignment="1" applyProtection="1">
      <alignment horizontal="left" vertical="center" wrapText="1"/>
    </xf>
    <xf numFmtId="0" fontId="21" fillId="6" borderId="35" xfId="0" applyFont="1" applyFill="1" applyBorder="1" applyAlignment="1" applyProtection="1">
      <alignment vertical="center"/>
    </xf>
    <xf numFmtId="164" fontId="12" fillId="2" borderId="36" xfId="0" applyNumberFormat="1" applyFont="1" applyFill="1" applyBorder="1" applyAlignment="1" applyProtection="1">
      <alignment horizontal="right" vertical="center"/>
      <protection locked="0"/>
    </xf>
    <xf numFmtId="164" fontId="13" fillId="2" borderId="29" xfId="0" applyNumberFormat="1" applyFont="1" applyFill="1" applyBorder="1" applyAlignment="1" applyProtection="1">
      <alignment horizontal="right" vertical="center"/>
      <protection locked="0"/>
    </xf>
    <xf numFmtId="164" fontId="13" fillId="2" borderId="4" xfId="0" applyNumberFormat="1" applyFont="1" applyFill="1" applyBorder="1" applyAlignment="1" applyProtection="1">
      <alignment horizontal="right" vertical="center"/>
      <protection locked="0"/>
    </xf>
    <xf numFmtId="164" fontId="12" fillId="2" borderId="34" xfId="0" applyNumberFormat="1" applyFont="1" applyFill="1" applyBorder="1" applyAlignment="1">
      <alignment vertical="center"/>
    </xf>
    <xf numFmtId="0" fontId="13" fillId="6" borderId="18" xfId="0" applyFont="1" applyFill="1" applyBorder="1" applyAlignment="1">
      <alignment horizontal="left" vertical="center"/>
    </xf>
    <xf numFmtId="0" fontId="12" fillId="2" borderId="17" xfId="0" applyFont="1" applyFill="1" applyBorder="1" applyAlignment="1">
      <alignment horizontal="center" vertical="center"/>
    </xf>
    <xf numFmtId="0" fontId="13" fillId="0" borderId="0" xfId="0" applyFont="1" applyBorder="1"/>
    <xf numFmtId="0" fontId="13" fillId="6" borderId="0" xfId="0" applyFont="1" applyFill="1" applyBorder="1" applyAlignment="1" applyProtection="1">
      <alignment horizontal="left" vertical="center" wrapText="1"/>
    </xf>
    <xf numFmtId="0" fontId="13" fillId="6" borderId="0" xfId="0" applyFont="1" applyFill="1" applyBorder="1" applyAlignment="1">
      <alignment horizontal="left" vertical="center" indent="2"/>
    </xf>
    <xf numFmtId="0" fontId="13" fillId="6" borderId="0" xfId="0" applyFont="1" applyFill="1" applyBorder="1" applyAlignment="1">
      <alignment horizontal="left" vertical="center"/>
    </xf>
    <xf numFmtId="0" fontId="13" fillId="0" borderId="21" xfId="0" applyFont="1" applyBorder="1"/>
    <xf numFmtId="0" fontId="13" fillId="0" borderId="20" xfId="0" applyFont="1" applyBorder="1" applyAlignment="1">
      <alignment vertical="center"/>
    </xf>
    <xf numFmtId="0" fontId="13" fillId="2" borderId="20" xfId="0" applyFont="1" applyFill="1" applyBorder="1" applyAlignment="1">
      <alignment vertical="center"/>
    </xf>
    <xf numFmtId="0" fontId="13" fillId="6" borderId="24" xfId="0" applyFont="1" applyFill="1" applyBorder="1" applyAlignment="1" applyProtection="1">
      <alignment vertical="center" wrapText="1"/>
    </xf>
    <xf numFmtId="164" fontId="18" fillId="2" borderId="1" xfId="0" applyNumberFormat="1" applyFont="1" applyFill="1" applyBorder="1" applyAlignment="1">
      <alignment horizontal="right" vertical="center"/>
    </xf>
    <xf numFmtId="164" fontId="13" fillId="2" borderId="1" xfId="1" applyNumberFormat="1" applyFill="1" applyBorder="1" applyProtection="1">
      <protection locked="0"/>
    </xf>
    <xf numFmtId="164" fontId="13" fillId="4" borderId="1" xfId="0" applyNumberFormat="1" applyFont="1" applyFill="1" applyBorder="1" applyAlignment="1" applyProtection="1">
      <alignment horizontal="right" vertical="center"/>
      <protection locked="0"/>
    </xf>
    <xf numFmtId="164" fontId="13" fillId="4" borderId="4" xfId="0" applyNumberFormat="1" applyFont="1" applyFill="1" applyBorder="1" applyAlignment="1" applyProtection="1">
      <alignment horizontal="right" vertical="center"/>
      <protection locked="0"/>
    </xf>
    <xf numFmtId="0" fontId="12" fillId="2" borderId="1" xfId="0" applyFont="1" applyFill="1" applyBorder="1" applyAlignment="1" applyProtection="1">
      <alignment horizontal="center" vertical="center"/>
    </xf>
    <xf numFmtId="0" fontId="12" fillId="2" borderId="1" xfId="1" applyFont="1" applyFill="1" applyBorder="1" applyAlignment="1">
      <alignment horizontal="center" vertical="center" wrapText="1"/>
    </xf>
    <xf numFmtId="0" fontId="13" fillId="0" borderId="1" xfId="1" applyBorder="1" applyAlignment="1">
      <alignment horizontal="left" indent="1"/>
    </xf>
    <xf numFmtId="0" fontId="13" fillId="6" borderId="33"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27" fillId="0" borderId="0" xfId="1" applyFont="1" applyAlignment="1">
      <alignment horizontal="left" vertical="center"/>
    </xf>
    <xf numFmtId="0" fontId="14" fillId="0" borderId="0" xfId="0" applyFont="1" applyAlignment="1">
      <alignment horizontal="left" vertical="center"/>
    </xf>
    <xf numFmtId="0" fontId="27" fillId="0" borderId="0" xfId="1" applyFont="1" applyAlignment="1">
      <alignment horizontal="center" vertical="center"/>
    </xf>
    <xf numFmtId="0" fontId="18" fillId="0" borderId="22" xfId="12" applyFont="1" applyBorder="1" applyAlignment="1">
      <alignment horizontal="left"/>
    </xf>
    <xf numFmtId="164" fontId="18" fillId="0" borderId="23" xfId="12" applyNumberFormat="1" applyFont="1" applyFill="1" applyBorder="1" applyAlignment="1">
      <alignment horizontal="right" wrapText="1"/>
    </xf>
    <xf numFmtId="0" fontId="18" fillId="0" borderId="24" xfId="12" applyFont="1" applyBorder="1" applyAlignment="1">
      <alignment horizontal="left"/>
    </xf>
    <xf numFmtId="0" fontId="18" fillId="0" borderId="25" xfId="12" applyFont="1" applyBorder="1" applyAlignment="1">
      <alignment horizontal="left"/>
    </xf>
    <xf numFmtId="0" fontId="18" fillId="0" borderId="15" xfId="12" applyFont="1" applyFill="1" applyBorder="1" applyAlignment="1">
      <alignment horizontal="left" indent="2"/>
    </xf>
    <xf numFmtId="164" fontId="18" fillId="3" borderId="23" xfId="12" applyNumberFormat="1" applyFont="1" applyFill="1" applyBorder="1" applyAlignment="1">
      <alignment horizontal="right" vertical="center" wrapText="1"/>
    </xf>
    <xf numFmtId="164" fontId="18" fillId="3" borderId="20" xfId="12" applyNumberFormat="1" applyFont="1" applyFill="1" applyBorder="1" applyAlignment="1">
      <alignment vertical="center"/>
    </xf>
    <xf numFmtId="164" fontId="18" fillId="3" borderId="17" xfId="12" applyNumberFormat="1" applyFont="1" applyFill="1" applyBorder="1" applyAlignment="1">
      <alignment vertical="center"/>
    </xf>
    <xf numFmtId="164" fontId="18" fillId="3" borderId="20" xfId="12" applyNumberFormat="1" applyFont="1" applyFill="1" applyBorder="1" applyAlignment="1">
      <alignment horizontal="right" vertical="center"/>
    </xf>
    <xf numFmtId="164" fontId="18" fillId="3" borderId="17" xfId="12" applyNumberFormat="1" applyFont="1" applyFill="1" applyBorder="1" applyAlignment="1">
      <alignment horizontal="right" vertical="center"/>
    </xf>
    <xf numFmtId="164" fontId="18" fillId="0" borderId="51" xfId="0" applyNumberFormat="1" applyFont="1" applyBorder="1" applyAlignment="1">
      <alignment horizontal="right" vertical="center" wrapText="1"/>
    </xf>
    <xf numFmtId="0" fontId="35" fillId="0" borderId="51" xfId="0" applyFont="1" applyBorder="1" applyAlignment="1">
      <alignment horizontal="center" vertical="top"/>
    </xf>
    <xf numFmtId="0" fontId="30" fillId="0" borderId="52" xfId="0" applyFont="1" applyBorder="1" applyAlignment="1">
      <alignment vertical="top" wrapText="1"/>
    </xf>
    <xf numFmtId="0" fontId="30" fillId="0" borderId="54" xfId="0" applyFont="1" applyBorder="1" applyAlignment="1">
      <alignment horizontal="center" vertical="top" wrapText="1"/>
    </xf>
    <xf numFmtId="164" fontId="18" fillId="2" borderId="33" xfId="0" applyNumberFormat="1" applyFont="1" applyFill="1" applyBorder="1" applyAlignment="1">
      <alignment horizontal="right" vertical="center"/>
    </xf>
    <xf numFmtId="0" fontId="13" fillId="0" borderId="0" xfId="0" applyFont="1" applyAlignment="1"/>
    <xf numFmtId="164" fontId="18" fillId="2" borderId="3" xfId="0" applyNumberFormat="1" applyFont="1" applyFill="1" applyBorder="1" applyAlignment="1">
      <alignment horizontal="right" vertical="center"/>
    </xf>
    <xf numFmtId="164" fontId="18" fillId="0" borderId="59" xfId="0" applyNumberFormat="1" applyFont="1" applyBorder="1" applyAlignment="1">
      <alignment horizontal="right" vertical="center" wrapText="1"/>
    </xf>
    <xf numFmtId="0" fontId="12" fillId="2" borderId="1" xfId="1" applyFont="1" applyFill="1" applyBorder="1" applyAlignment="1">
      <alignment horizontal="center"/>
    </xf>
    <xf numFmtId="0" fontId="13" fillId="0" borderId="1" xfId="1" applyFont="1" applyFill="1" applyBorder="1"/>
    <xf numFmtId="164" fontId="13" fillId="0" borderId="0" xfId="1" applyNumberFormat="1" applyFill="1" applyBorder="1" applyProtection="1">
      <protection locked="0"/>
    </xf>
    <xf numFmtId="164" fontId="13" fillId="0" borderId="1" xfId="1" applyNumberFormat="1" applyFont="1" applyBorder="1" applyProtection="1">
      <protection locked="0"/>
    </xf>
    <xf numFmtId="164" fontId="13" fillId="2" borderId="1" xfId="1" applyNumberFormat="1" applyFont="1" applyFill="1" applyBorder="1" applyProtection="1">
      <protection locked="0"/>
    </xf>
    <xf numFmtId="0" fontId="12" fillId="0" borderId="1" xfId="1" applyFont="1" applyFill="1" applyBorder="1"/>
    <xf numFmtId="0" fontId="20" fillId="0" borderId="1" xfId="1" applyFont="1" applyBorder="1"/>
    <xf numFmtId="0" fontId="27" fillId="0" borderId="0" xfId="1" applyFont="1" applyAlignment="1">
      <alignment vertical="center"/>
    </xf>
    <xf numFmtId="0" fontId="27" fillId="0" borderId="0" xfId="0" applyFont="1" applyAlignment="1">
      <alignment vertical="center"/>
    </xf>
    <xf numFmtId="0" fontId="55" fillId="5" borderId="11" xfId="0" applyFont="1" applyFill="1" applyBorder="1" applyAlignment="1">
      <alignment horizontal="center" vertical="center" wrapText="1"/>
    </xf>
    <xf numFmtId="0" fontId="55" fillId="2" borderId="11" xfId="1" applyFont="1" applyFill="1" applyBorder="1" applyAlignment="1">
      <alignment horizontal="center" vertical="center" wrapText="1"/>
    </xf>
    <xf numFmtId="0" fontId="55" fillId="5" borderId="50" xfId="0" applyFont="1" applyFill="1" applyBorder="1" applyAlignment="1">
      <alignment horizontal="center" vertical="center" wrapText="1"/>
    </xf>
    <xf numFmtId="0" fontId="13" fillId="0" borderId="2" xfId="0" applyFont="1" applyBorder="1"/>
    <xf numFmtId="0" fontId="29" fillId="0" borderId="0" xfId="12" applyFont="1" applyBorder="1" applyAlignment="1">
      <alignment horizontal="left"/>
    </xf>
    <xf numFmtId="165" fontId="13" fillId="3" borderId="60" xfId="1" applyNumberFormat="1" applyFill="1" applyBorder="1" applyAlignment="1" applyProtection="1">
      <alignment horizontal="right"/>
      <protection locked="0"/>
    </xf>
    <xf numFmtId="164" fontId="13" fillId="3" borderId="0" xfId="1" applyNumberFormat="1" applyFont="1" applyFill="1" applyAlignment="1">
      <alignment horizontal="right" vertical="center"/>
    </xf>
    <xf numFmtId="0" fontId="63" fillId="3" borderId="0" xfId="1" quotePrefix="1" applyFont="1" applyFill="1" applyAlignment="1">
      <alignment horizontal="left" vertical="center"/>
    </xf>
    <xf numFmtId="165" fontId="13" fillId="3" borderId="2" xfId="1" applyNumberFormat="1" applyFill="1" applyBorder="1" applyAlignment="1" applyProtection="1">
      <alignment horizontal="right"/>
      <protection locked="0"/>
    </xf>
    <xf numFmtId="165" fontId="12" fillId="3" borderId="17" xfId="1" applyNumberFormat="1" applyFont="1" applyFill="1" applyBorder="1" applyAlignment="1" applyProtection="1">
      <alignment horizontal="right"/>
      <protection locked="0"/>
    </xf>
    <xf numFmtId="164" fontId="13" fillId="0" borderId="0" xfId="1" applyNumberFormat="1" applyFont="1" applyAlignment="1">
      <alignment horizontal="left" vertical="center"/>
    </xf>
    <xf numFmtId="164" fontId="18" fillId="0" borderId="22" xfId="12" applyNumberFormat="1" applyFont="1" applyFill="1" applyBorder="1" applyAlignment="1">
      <alignment horizontal="right" wrapText="1"/>
    </xf>
    <xf numFmtId="164" fontId="18" fillId="3" borderId="8" xfId="12" applyNumberFormat="1" applyFont="1" applyFill="1" applyBorder="1" applyAlignment="1">
      <alignment vertical="center"/>
    </xf>
    <xf numFmtId="164" fontId="18" fillId="3" borderId="30" xfId="12" applyNumberFormat="1" applyFont="1" applyFill="1" applyBorder="1" applyAlignment="1">
      <alignment horizontal="right" wrapText="1"/>
    </xf>
    <xf numFmtId="164" fontId="18" fillId="3" borderId="33" xfId="12" applyNumberFormat="1" applyFont="1" applyFill="1" applyBorder="1" applyAlignment="1">
      <alignment horizontal="right" wrapText="1"/>
    </xf>
    <xf numFmtId="164" fontId="18" fillId="3" borderId="35" xfId="12" applyNumberFormat="1" applyFont="1" applyFill="1" applyBorder="1" applyAlignment="1">
      <alignment horizontal="right" wrapText="1"/>
    </xf>
    <xf numFmtId="0" fontId="20" fillId="0" borderId="0" xfId="1" applyFont="1" applyBorder="1"/>
    <xf numFmtId="0" fontId="24" fillId="0" borderId="3" xfId="1" applyFont="1" applyFill="1" applyBorder="1"/>
    <xf numFmtId="0" fontId="12" fillId="2" borderId="2" xfId="1" applyFont="1" applyFill="1" applyBorder="1" applyAlignment="1">
      <alignment horizontal="center"/>
    </xf>
    <xf numFmtId="0" fontId="12" fillId="2" borderId="3" xfId="1" applyFont="1" applyFill="1" applyBorder="1" applyAlignment="1">
      <alignment horizontal="center" vertical="center" wrapText="1"/>
    </xf>
    <xf numFmtId="0" fontId="12" fillId="0" borderId="0" xfId="1" applyFont="1" applyFill="1" applyBorder="1"/>
    <xf numFmtId="164" fontId="13" fillId="0" borderId="0" xfId="1" applyNumberFormat="1" applyFont="1" applyBorder="1" applyProtection="1">
      <protection locked="0"/>
    </xf>
    <xf numFmtId="0" fontId="65" fillId="6" borderId="0" xfId="0" applyFont="1" applyFill="1"/>
    <xf numFmtId="0" fontId="66" fillId="6" borderId="0" xfId="0" applyFont="1" applyFill="1"/>
    <xf numFmtId="0" fontId="18" fillId="6" borderId="0" xfId="0" applyFont="1" applyFill="1"/>
    <xf numFmtId="0" fontId="18" fillId="6" borderId="61" xfId="0" applyFont="1" applyFill="1" applyBorder="1" applyAlignment="1">
      <alignment horizontal="center" wrapText="1"/>
    </xf>
    <xf numFmtId="164" fontId="18" fillId="6" borderId="61" xfId="0" applyNumberFormat="1" applyFont="1" applyFill="1" applyBorder="1" applyAlignment="1">
      <alignment horizontal="right" wrapText="1"/>
    </xf>
    <xf numFmtId="0" fontId="18" fillId="6" borderId="0" xfId="0" applyFont="1" applyFill="1" applyBorder="1" applyAlignment="1">
      <alignment wrapText="1"/>
    </xf>
    <xf numFmtId="0" fontId="27" fillId="6" borderId="0" xfId="0" applyFont="1" applyFill="1" applyAlignment="1">
      <alignment vertical="center"/>
    </xf>
    <xf numFmtId="0" fontId="13" fillId="6" borderId="0" xfId="0" applyFont="1" applyFill="1"/>
    <xf numFmtId="0" fontId="53" fillId="6" borderId="60" xfId="0" applyFont="1" applyFill="1" applyBorder="1" applyAlignment="1">
      <alignment horizontal="left" vertical="center"/>
    </xf>
    <xf numFmtId="0" fontId="13" fillId="6" borderId="60"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5" fillId="6" borderId="0" xfId="0" applyFont="1" applyFill="1"/>
    <xf numFmtId="0" fontId="31" fillId="6" borderId="16" xfId="0" applyFont="1" applyFill="1" applyBorder="1" applyAlignment="1">
      <alignment horizontal="center" vertical="center" wrapText="1"/>
    </xf>
    <xf numFmtId="0" fontId="50" fillId="6" borderId="62" xfId="0" applyFont="1" applyFill="1" applyBorder="1" applyAlignment="1">
      <alignment horizontal="center" vertical="center" wrapText="1"/>
    </xf>
    <xf numFmtId="0" fontId="31" fillId="6" borderId="11" xfId="0" applyFont="1" applyFill="1" applyBorder="1" applyAlignment="1">
      <alignment horizontal="center" vertical="center" wrapText="1"/>
    </xf>
    <xf numFmtId="164" fontId="18" fillId="6" borderId="31" xfId="0" applyNumberFormat="1" applyFont="1" applyFill="1" applyBorder="1" applyAlignment="1">
      <alignment horizontal="right" vertical="center" wrapText="1"/>
    </xf>
    <xf numFmtId="164" fontId="18" fillId="6" borderId="51" xfId="0" applyNumberFormat="1" applyFont="1" applyFill="1" applyBorder="1" applyAlignment="1">
      <alignment horizontal="right" vertical="center" wrapText="1"/>
    </xf>
    <xf numFmtId="0" fontId="13" fillId="6" borderId="1" xfId="0" applyFont="1" applyFill="1" applyBorder="1" applyAlignment="1"/>
    <xf numFmtId="0" fontId="21" fillId="6" borderId="6" xfId="0" applyFont="1" applyFill="1" applyBorder="1" applyAlignment="1">
      <alignment vertical="center" wrapText="1"/>
    </xf>
    <xf numFmtId="0" fontId="52" fillId="6" borderId="2" xfId="0" applyFont="1" applyFill="1" applyBorder="1" applyAlignment="1"/>
    <xf numFmtId="0" fontId="53" fillId="6" borderId="60" xfId="0" applyFont="1" applyFill="1" applyBorder="1" applyAlignment="1"/>
    <xf numFmtId="0" fontId="13" fillId="6" borderId="60" xfId="0" applyFont="1" applyFill="1" applyBorder="1"/>
    <xf numFmtId="0" fontId="13" fillId="6" borderId="0" xfId="0" applyFont="1" applyFill="1" applyBorder="1" applyAlignment="1"/>
    <xf numFmtId="0" fontId="31" fillId="6" borderId="0" xfId="0" applyFont="1" applyFill="1" applyBorder="1" applyAlignment="1">
      <alignment horizontal="center" vertical="center" wrapText="1"/>
    </xf>
    <xf numFmtId="0" fontId="43" fillId="6" borderId="0" xfId="1" applyFont="1" applyFill="1" applyBorder="1" applyAlignment="1">
      <alignment horizontal="center" vertical="center" wrapText="1"/>
    </xf>
    <xf numFmtId="0" fontId="13" fillId="6" borderId="0" xfId="0" applyFont="1" applyFill="1" applyBorder="1"/>
    <xf numFmtId="164" fontId="18" fillId="6" borderId="0" xfId="0" applyNumberFormat="1" applyFont="1" applyFill="1" applyBorder="1" applyAlignment="1">
      <alignment horizontal="right" vertical="center" wrapText="1"/>
    </xf>
    <xf numFmtId="10" fontId="18" fillId="6" borderId="0" xfId="83" applyNumberFormat="1" applyFont="1" applyFill="1" applyBorder="1" applyAlignment="1">
      <alignment horizontal="right" vertical="center" wrapText="1"/>
    </xf>
    <xf numFmtId="0" fontId="0" fillId="6" borderId="0" xfId="0" applyFont="1" applyFill="1"/>
    <xf numFmtId="0" fontId="13" fillId="6" borderId="0" xfId="1" applyFont="1" applyFill="1"/>
    <xf numFmtId="0" fontId="13" fillId="6" borderId="0" xfId="1" applyFill="1"/>
    <xf numFmtId="0" fontId="13" fillId="6" borderId="0" xfId="1" applyFont="1" applyFill="1" applyBorder="1" applyAlignment="1"/>
    <xf numFmtId="164" fontId="18" fillId="6" borderId="74" xfId="0" applyNumberFormat="1" applyFont="1" applyFill="1" applyBorder="1" applyAlignment="1">
      <alignment horizontal="right" wrapText="1"/>
    </xf>
    <xf numFmtId="165" fontId="13" fillId="6" borderId="74" xfId="1" applyNumberFormat="1" applyFont="1" applyFill="1" applyBorder="1" applyAlignment="1" applyProtection="1">
      <alignment horizontal="right"/>
      <protection locked="0"/>
    </xf>
    <xf numFmtId="0" fontId="52" fillId="6" borderId="4" xfId="0" applyFont="1" applyFill="1" applyBorder="1" applyAlignment="1" applyProtection="1">
      <protection locked="0"/>
    </xf>
    <xf numFmtId="0" fontId="12" fillId="6" borderId="0" xfId="1" applyFont="1" applyFill="1" applyBorder="1" applyAlignment="1"/>
    <xf numFmtId="0" fontId="14" fillId="6" borderId="0" xfId="1" applyFont="1" applyFill="1" applyBorder="1" applyAlignment="1"/>
    <xf numFmtId="0" fontId="14" fillId="0" borderId="60" xfId="1" applyFont="1" applyFill="1" applyBorder="1" applyAlignment="1">
      <alignment horizontal="center" vertical="center" wrapText="1"/>
    </xf>
    <xf numFmtId="0" fontId="15" fillId="0" borderId="60" xfId="0" applyFont="1" applyFill="1" applyBorder="1"/>
    <xf numFmtId="0" fontId="13" fillId="6" borderId="60" xfId="0" applyFont="1" applyFill="1" applyBorder="1" applyAlignment="1"/>
    <xf numFmtId="0" fontId="12" fillId="6" borderId="0" xfId="1" applyFont="1" applyFill="1" applyBorder="1" applyAlignment="1">
      <alignment horizontal="left"/>
    </xf>
    <xf numFmtId="164" fontId="15" fillId="2" borderId="60" xfId="0" applyNumberFormat="1" applyFont="1" applyFill="1" applyBorder="1"/>
    <xf numFmtId="165" fontId="13" fillId="2" borderId="61" xfId="1" applyNumberFormat="1" applyFont="1" applyFill="1" applyBorder="1" applyAlignment="1" applyProtection="1">
      <alignment horizontal="right"/>
      <protection locked="0"/>
    </xf>
    <xf numFmtId="164" fontId="18" fillId="2" borderId="48" xfId="0" applyNumberFormat="1" applyFont="1" applyFill="1" applyBorder="1" applyAlignment="1">
      <alignment horizontal="right" vertical="center"/>
    </xf>
    <xf numFmtId="164" fontId="15" fillId="3" borderId="55" xfId="0" applyNumberFormat="1" applyFont="1" applyFill="1" applyBorder="1" applyAlignment="1">
      <alignment horizontal="right" vertical="center" wrapText="1"/>
    </xf>
    <xf numFmtId="164" fontId="15" fillId="3" borderId="56" xfId="0" applyNumberFormat="1" applyFont="1" applyFill="1" applyBorder="1" applyAlignment="1">
      <alignment horizontal="right" vertical="center" wrapText="1"/>
    </xf>
    <xf numFmtId="164" fontId="18" fillId="3" borderId="57" xfId="0" applyNumberFormat="1" applyFont="1" applyFill="1" applyBorder="1" applyAlignment="1">
      <alignment horizontal="right" vertical="center" wrapText="1"/>
    </xf>
    <xf numFmtId="164" fontId="18" fillId="3" borderId="58" xfId="0" applyNumberFormat="1" applyFont="1" applyFill="1" applyBorder="1" applyAlignment="1">
      <alignment horizontal="right" vertical="center" wrapText="1"/>
    </xf>
    <xf numFmtId="0" fontId="13" fillId="6" borderId="0" xfId="0" applyFont="1" applyFill="1"/>
    <xf numFmtId="164" fontId="13" fillId="0" borderId="0" xfId="1" applyNumberFormat="1"/>
    <xf numFmtId="164" fontId="13" fillId="0" borderId="60" xfId="105" applyNumberFormat="1" applyBorder="1" applyProtection="1">
      <protection locked="0"/>
    </xf>
    <xf numFmtId="0" fontId="35" fillId="0" borderId="49" xfId="0" applyFont="1" applyFill="1" applyBorder="1" applyAlignment="1">
      <alignment horizontal="center" vertical="center"/>
    </xf>
    <xf numFmtId="0" fontId="30" fillId="0" borderId="49" xfId="0" applyFont="1" applyFill="1" applyBorder="1" applyAlignment="1">
      <alignment vertical="center" wrapText="1"/>
    </xf>
    <xf numFmtId="0" fontId="30" fillId="0" borderId="53" xfId="0" applyFont="1" applyFill="1" applyBorder="1" applyAlignment="1">
      <alignment horizontal="center" vertical="center" wrapText="1"/>
    </xf>
    <xf numFmtId="0" fontId="35" fillId="0" borderId="51" xfId="0" applyFont="1" applyFill="1" applyBorder="1" applyAlignment="1">
      <alignment horizontal="center" vertical="center"/>
    </xf>
    <xf numFmtId="0" fontId="30" fillId="0" borderId="52" xfId="0" applyFont="1" applyFill="1" applyBorder="1" applyAlignment="1">
      <alignment vertical="center" wrapText="1"/>
    </xf>
    <xf numFmtId="0" fontId="30" fillId="0" borderId="54" xfId="0" applyFont="1" applyFill="1" applyBorder="1" applyAlignment="1">
      <alignment horizontal="center" vertical="center" wrapText="1"/>
    </xf>
    <xf numFmtId="0" fontId="30" fillId="0" borderId="52" xfId="0" applyFont="1" applyFill="1" applyBorder="1" applyAlignment="1">
      <alignment horizontal="left" vertical="center" wrapText="1"/>
    </xf>
    <xf numFmtId="0" fontId="30" fillId="0" borderId="70" xfId="0" applyFont="1" applyFill="1" applyBorder="1" applyAlignment="1">
      <alignment horizontal="left" vertical="top" wrapText="1"/>
    </xf>
    <xf numFmtId="0" fontId="30" fillId="0" borderId="78" xfId="0" applyFont="1" applyFill="1" applyBorder="1" applyAlignment="1">
      <alignment horizontal="left" vertical="top" wrapText="1"/>
    </xf>
    <xf numFmtId="0" fontId="30" fillId="0" borderId="59" xfId="0" applyFont="1" applyFill="1" applyBorder="1" applyAlignment="1">
      <alignment horizontal="left" vertical="top" wrapText="1"/>
    </xf>
    <xf numFmtId="0" fontId="30" fillId="0" borderId="3" xfId="0" applyFont="1" applyFill="1" applyBorder="1" applyAlignment="1">
      <alignment horizontal="left" vertical="top" wrapText="1"/>
    </xf>
    <xf numFmtId="167" fontId="13" fillId="6" borderId="0" xfId="139" applyNumberFormat="1" applyFont="1" applyFill="1"/>
    <xf numFmtId="164" fontId="18" fillId="2" borderId="42" xfId="0" applyNumberFormat="1" applyFont="1" applyFill="1" applyBorder="1" applyAlignment="1">
      <alignment horizontal="right" vertical="center"/>
    </xf>
    <xf numFmtId="0" fontId="35" fillId="0" borderId="59" xfId="0" applyFont="1" applyBorder="1" applyAlignment="1">
      <alignment horizontal="center" vertical="top"/>
    </xf>
    <xf numFmtId="0" fontId="30" fillId="0" borderId="79" xfId="0" applyFont="1" applyBorder="1" applyAlignment="1">
      <alignment vertical="top" wrapText="1"/>
    </xf>
    <xf numFmtId="0" fontId="30" fillId="0" borderId="80" xfId="0" applyFont="1" applyBorder="1" applyAlignment="1">
      <alignment horizontal="center" vertical="top" wrapText="1"/>
    </xf>
    <xf numFmtId="0" fontId="27" fillId="6" borderId="0" xfId="0" applyFont="1" applyFill="1" applyAlignment="1">
      <alignment horizontal="left" vertical="center"/>
    </xf>
    <xf numFmtId="0" fontId="12" fillId="6" borderId="0" xfId="1" applyFont="1" applyFill="1" applyBorder="1" applyAlignment="1">
      <alignment horizontal="left"/>
    </xf>
    <xf numFmtId="0" fontId="13" fillId="6" borderId="0" xfId="0" applyFont="1" applyFill="1"/>
    <xf numFmtId="0" fontId="31" fillId="6" borderId="0" xfId="0" applyFont="1" applyFill="1" applyBorder="1" applyAlignment="1">
      <alignment horizontal="center" vertical="center" wrapText="1"/>
    </xf>
    <xf numFmtId="0" fontId="27" fillId="0" borderId="0" xfId="0" applyFont="1" applyAlignment="1">
      <alignment horizontal="left" vertical="center"/>
    </xf>
    <xf numFmtId="0" fontId="29" fillId="0" borderId="81" xfId="0" applyFont="1" applyBorder="1" applyAlignment="1">
      <alignment horizontal="left" vertical="top" wrapText="1"/>
    </xf>
    <xf numFmtId="0" fontId="18" fillId="0" borderId="0" xfId="0" applyFont="1" applyAlignment="1">
      <alignment horizontal="left" vertical="top" wrapText="1"/>
    </xf>
    <xf numFmtId="0" fontId="0" fillId="0" borderId="0" xfId="0" applyFont="1" applyAlignment="1"/>
    <xf numFmtId="0" fontId="38" fillId="0" borderId="81" xfId="0" applyFont="1" applyBorder="1" applyAlignment="1">
      <alignment horizontal="left" vertical="top" wrapText="1"/>
    </xf>
    <xf numFmtId="0" fontId="71" fillId="8" borderId="82" xfId="0" applyFont="1" applyFill="1" applyBorder="1" applyAlignment="1">
      <alignment horizontal="left" vertical="top" wrapText="1"/>
    </xf>
    <xf numFmtId="0" fontId="30" fillId="0" borderId="82" xfId="0" applyFont="1" applyBorder="1" applyAlignment="1">
      <alignment horizontal="left" vertical="center" wrapText="1"/>
    </xf>
    <xf numFmtId="0" fontId="30" fillId="0" borderId="0" xfId="0" applyFont="1" applyAlignment="1">
      <alignment horizontal="left" vertical="center" wrapText="1"/>
    </xf>
    <xf numFmtId="0" fontId="19" fillId="0" borderId="0" xfId="0" applyFont="1" applyAlignment="1">
      <alignment horizontal="left" vertical="top" wrapText="1"/>
    </xf>
    <xf numFmtId="0" fontId="30" fillId="0" borderId="83" xfId="0" applyFont="1" applyBorder="1" applyAlignment="1">
      <alignment horizontal="left" vertical="center" wrapText="1"/>
    </xf>
    <xf numFmtId="0" fontId="30" fillId="0" borderId="81" xfId="0" applyFont="1" applyBorder="1" applyAlignment="1">
      <alignment horizontal="left" vertical="center" wrapText="1"/>
    </xf>
    <xf numFmtId="0" fontId="47" fillId="8" borderId="63" xfId="0" applyFont="1" applyFill="1" applyBorder="1" applyAlignment="1">
      <alignment horizontal="left" vertical="center" wrapText="1"/>
    </xf>
    <xf numFmtId="0" fontId="71" fillId="8" borderId="60" xfId="0" applyFont="1" applyFill="1" applyBorder="1" applyAlignment="1">
      <alignment horizontal="left" vertical="center" wrapText="1"/>
    </xf>
    <xf numFmtId="0" fontId="45" fillId="0" borderId="60" xfId="0" applyFont="1" applyFill="1" applyBorder="1" applyAlignment="1">
      <alignment horizontal="left" vertical="center" wrapText="1"/>
    </xf>
    <xf numFmtId="0" fontId="30" fillId="0" borderId="0" xfId="0" applyFont="1" applyAlignment="1">
      <alignment horizontal="left" vertical="top" wrapText="1"/>
    </xf>
    <xf numFmtId="0" fontId="0" fillId="0" borderId="0" xfId="0" applyFont="1" applyAlignment="1">
      <alignment vertical="top" wrapText="1"/>
    </xf>
    <xf numFmtId="0" fontId="71" fillId="8" borderId="84" xfId="0" applyFont="1" applyFill="1" applyBorder="1" applyAlignment="1">
      <alignment horizontal="left" vertical="center" wrapText="1"/>
    </xf>
    <xf numFmtId="0" fontId="49" fillId="0" borderId="82" xfId="0" applyFont="1" applyBorder="1" applyAlignment="1">
      <alignment horizontal="left" vertical="center" wrapText="1"/>
    </xf>
    <xf numFmtId="0" fontId="71" fillId="8" borderId="82" xfId="0" applyFont="1" applyFill="1" applyBorder="1" applyAlignment="1">
      <alignment horizontal="left" vertical="center" wrapText="1"/>
    </xf>
    <xf numFmtId="0" fontId="18" fillId="0" borderId="0" xfId="0" applyFont="1" applyAlignment="1">
      <alignment horizontal="left" vertical="center" wrapText="1"/>
    </xf>
    <xf numFmtId="0" fontId="30" fillId="0" borderId="82" xfId="0" applyFont="1" applyBorder="1" applyAlignment="1">
      <alignment horizontal="left" vertical="top" wrapText="1"/>
    </xf>
    <xf numFmtId="0" fontId="17" fillId="0" borderId="83" xfId="0" applyFont="1" applyBorder="1" applyAlignment="1">
      <alignment horizontal="left" vertical="top" wrapText="1"/>
    </xf>
    <xf numFmtId="0" fontId="30" fillId="0" borderId="81" xfId="0" applyFont="1" applyBorder="1" applyAlignment="1">
      <alignment horizontal="left" vertical="top" wrapText="1"/>
    </xf>
    <xf numFmtId="0" fontId="30" fillId="0" borderId="84" xfId="0" applyFont="1" applyBorder="1" applyAlignment="1">
      <alignment horizontal="left" vertical="top" wrapText="1"/>
    </xf>
    <xf numFmtId="0" fontId="59" fillId="8" borderId="82" xfId="0" applyFont="1" applyFill="1" applyBorder="1" applyAlignment="1">
      <alignment horizontal="left" vertical="center" wrapText="1"/>
    </xf>
    <xf numFmtId="0" fontId="73" fillId="0" borderId="0" xfId="0" applyFont="1" applyAlignment="1">
      <alignment horizontal="left" vertical="center" wrapText="1"/>
    </xf>
    <xf numFmtId="0" fontId="60" fillId="0" borderId="82" xfId="0" applyFont="1" applyBorder="1" applyAlignment="1">
      <alignment horizontal="left" vertical="center" wrapText="1"/>
    </xf>
    <xf numFmtId="0" fontId="71" fillId="9" borderId="82" xfId="0" applyFont="1" applyFill="1" applyBorder="1" applyAlignment="1">
      <alignment horizontal="left" vertical="center" wrapText="1"/>
    </xf>
    <xf numFmtId="0" fontId="30" fillId="9" borderId="81" xfId="0" applyFont="1" applyFill="1" applyBorder="1" applyAlignment="1">
      <alignment horizontal="left" vertical="center" wrapText="1"/>
    </xf>
    <xf numFmtId="0" fontId="74" fillId="8" borderId="82" xfId="0" applyFont="1" applyFill="1" applyBorder="1" applyAlignment="1">
      <alignment horizontal="left" vertical="center" wrapText="1"/>
    </xf>
    <xf numFmtId="0" fontId="61" fillId="0" borderId="81" xfId="0" applyFont="1" applyBorder="1" applyAlignment="1">
      <alignment horizontal="left" vertical="center" wrapText="1"/>
    </xf>
    <xf numFmtId="0" fontId="56" fillId="0" borderId="0" xfId="0" applyFont="1" applyAlignment="1">
      <alignment horizontal="left" vertical="center" wrapText="1"/>
    </xf>
    <xf numFmtId="0" fontId="56" fillId="0" borderId="81" xfId="0" applyFont="1" applyBorder="1" applyAlignment="1">
      <alignment horizontal="left" vertical="center" wrapText="1"/>
    </xf>
    <xf numFmtId="0" fontId="18" fillId="0" borderId="81" xfId="0" applyFont="1" applyBorder="1" applyAlignment="1">
      <alignment horizontal="left" vertical="top" wrapText="1"/>
    </xf>
    <xf numFmtId="0" fontId="18" fillId="0" borderId="85" xfId="0" applyFont="1" applyBorder="1" applyAlignment="1">
      <alignment horizontal="left" vertical="top" wrapText="1"/>
    </xf>
    <xf numFmtId="0" fontId="18" fillId="10" borderId="61" xfId="0" applyFont="1" applyFill="1" applyBorder="1" applyAlignment="1">
      <alignment horizontal="center" wrapText="1"/>
    </xf>
    <xf numFmtId="164" fontId="18" fillId="10" borderId="61" xfId="0" applyNumberFormat="1" applyFont="1" applyFill="1" applyBorder="1" applyAlignment="1">
      <alignment horizontal="right" wrapText="1"/>
    </xf>
    <xf numFmtId="165" fontId="20" fillId="11" borderId="61" xfId="0" applyNumberFormat="1" applyFont="1" applyFill="1" applyBorder="1" applyAlignment="1">
      <alignment horizontal="right"/>
    </xf>
    <xf numFmtId="164" fontId="18" fillId="10" borderId="74" xfId="0" applyNumberFormat="1" applyFont="1" applyFill="1" applyBorder="1" applyAlignment="1">
      <alignment horizontal="right" wrapText="1"/>
    </xf>
    <xf numFmtId="165" fontId="20" fillId="10" borderId="74" xfId="0" applyNumberFormat="1" applyFont="1" applyFill="1" applyBorder="1" applyAlignment="1">
      <alignment horizontal="right"/>
    </xf>
    <xf numFmtId="0" fontId="18" fillId="10" borderId="0" xfId="0" applyFont="1" applyFill="1" applyBorder="1" applyAlignment="1">
      <alignment wrapText="1"/>
    </xf>
    <xf numFmtId="0" fontId="75" fillId="12" borderId="82" xfId="0" applyFont="1" applyFill="1" applyBorder="1" applyAlignment="1">
      <alignment horizontal="center" wrapText="1"/>
    </xf>
    <xf numFmtId="0" fontId="75" fillId="12" borderId="82" xfId="0" applyFont="1" applyFill="1" applyBorder="1" applyAlignment="1">
      <alignment horizontal="center" vertical="center" wrapText="1"/>
    </xf>
    <xf numFmtId="0" fontId="76" fillId="0" borderId="3" xfId="0" applyFont="1" applyBorder="1" applyAlignment="1">
      <alignment wrapText="1"/>
    </xf>
    <xf numFmtId="0" fontId="50" fillId="10" borderId="92" xfId="0" applyFont="1" applyFill="1" applyBorder="1" applyAlignment="1">
      <alignment horizontal="center" vertical="center" wrapText="1"/>
    </xf>
    <xf numFmtId="164" fontId="18" fillId="6" borderId="60" xfId="0" applyNumberFormat="1" applyFont="1" applyFill="1" applyBorder="1" applyAlignment="1" applyProtection="1">
      <alignment horizontal="right" vertical="center" wrapText="1"/>
      <protection locked="0"/>
    </xf>
    <xf numFmtId="10" fontId="18" fillId="6" borderId="60" xfId="83" applyNumberFormat="1" applyFont="1" applyFill="1" applyBorder="1" applyAlignment="1" applyProtection="1">
      <alignment horizontal="right" vertical="center" wrapText="1"/>
      <protection locked="0"/>
    </xf>
    <xf numFmtId="0" fontId="31" fillId="5" borderId="0" xfId="0" applyFont="1" applyFill="1" applyBorder="1" applyAlignment="1">
      <alignment horizontal="center" vertical="center" wrapText="1"/>
    </xf>
    <xf numFmtId="164" fontId="18" fillId="0" borderId="94" xfId="0" applyNumberFormat="1" applyFont="1" applyBorder="1" applyAlignment="1">
      <alignment horizontal="right" vertical="center" wrapText="1"/>
    </xf>
    <xf numFmtId="0" fontId="15" fillId="2" borderId="60" xfId="0" applyFont="1" applyFill="1" applyBorder="1"/>
    <xf numFmtId="0" fontId="20" fillId="0" borderId="0" xfId="0" applyFont="1" applyAlignment="1">
      <alignment horizontal="left" vertical="center"/>
    </xf>
    <xf numFmtId="0" fontId="20" fillId="0" borderId="0" xfId="0" applyFont="1"/>
    <xf numFmtId="0" fontId="18" fillId="0" borderId="103" xfId="0" applyFont="1" applyBorder="1" applyAlignment="1">
      <alignment horizontal="left"/>
    </xf>
    <xf numFmtId="164" fontId="18" fillId="8" borderId="104" xfId="0" applyNumberFormat="1" applyFont="1" applyFill="1" applyBorder="1" applyAlignment="1">
      <alignment horizontal="right" vertical="center" wrapText="1"/>
    </xf>
    <xf numFmtId="164" fontId="18" fillId="0" borderId="104" xfId="0" applyNumberFormat="1" applyFont="1" applyBorder="1" applyAlignment="1">
      <alignment horizontal="right" wrapText="1"/>
    </xf>
    <xf numFmtId="165" fontId="20" fillId="8" borderId="82" xfId="0" applyNumberFormat="1" applyFont="1" applyFill="1" applyBorder="1" applyAlignment="1">
      <alignment horizontal="right"/>
    </xf>
    <xf numFmtId="164" fontId="18" fillId="8" borderId="105" xfId="0" applyNumberFormat="1" applyFont="1" applyFill="1" applyBorder="1" applyAlignment="1">
      <alignment horizontal="right" wrapText="1"/>
    </xf>
    <xf numFmtId="164" fontId="20" fillId="8" borderId="0" xfId="0" applyNumberFormat="1" applyFont="1" applyFill="1" applyBorder="1" applyAlignment="1">
      <alignment horizontal="right" vertical="center"/>
    </xf>
    <xf numFmtId="0" fontId="63" fillId="8" borderId="0" xfId="0" applyFont="1" applyFill="1" applyBorder="1" applyAlignment="1">
      <alignment horizontal="left" vertical="center"/>
    </xf>
    <xf numFmtId="0" fontId="18" fillId="0" borderId="106" xfId="0" applyFont="1" applyBorder="1" applyAlignment="1">
      <alignment horizontal="left"/>
    </xf>
    <xf numFmtId="164" fontId="18" fillId="8" borderId="107" xfId="0" applyNumberFormat="1" applyFont="1" applyFill="1" applyBorder="1" applyAlignment="1">
      <alignment horizontal="right" wrapText="1"/>
    </xf>
    <xf numFmtId="0" fontId="18" fillId="0" borderId="108" xfId="0" applyFont="1" applyBorder="1" applyAlignment="1">
      <alignment horizontal="left"/>
    </xf>
    <xf numFmtId="165" fontId="20" fillId="8" borderId="83" xfId="0" applyNumberFormat="1" applyFont="1" applyFill="1" applyBorder="1" applyAlignment="1">
      <alignment horizontal="right"/>
    </xf>
    <xf numFmtId="164" fontId="18" fillId="8" borderId="109" xfId="0" applyNumberFormat="1" applyFont="1" applyFill="1" applyBorder="1" applyAlignment="1">
      <alignment horizontal="right" wrapText="1"/>
    </xf>
    <xf numFmtId="0" fontId="18" fillId="0" borderId="76" xfId="0" applyFont="1" applyBorder="1" applyAlignment="1">
      <alignment horizontal="left"/>
    </xf>
    <xf numFmtId="164" fontId="18" fillId="8" borderId="61" xfId="0" applyNumberFormat="1" applyFont="1" applyFill="1" applyBorder="1" applyAlignment="1">
      <alignment horizontal="right" vertical="center"/>
    </xf>
    <xf numFmtId="165" fontId="21" fillId="8" borderId="61" xfId="0" applyNumberFormat="1" applyFont="1" applyFill="1" applyBorder="1" applyAlignment="1">
      <alignment horizontal="right"/>
    </xf>
    <xf numFmtId="164" fontId="18" fillId="8" borderId="61" xfId="0" applyNumberFormat="1" applyFont="1" applyFill="1" applyBorder="1" applyAlignment="1">
      <alignment vertical="center"/>
    </xf>
    <xf numFmtId="164" fontId="18" fillId="8" borderId="101" xfId="0" applyNumberFormat="1" applyFont="1" applyFill="1" applyBorder="1" applyAlignment="1">
      <alignment vertical="center"/>
    </xf>
    <xf numFmtId="164" fontId="13" fillId="0" borderId="60" xfId="105" applyNumberFormat="1" applyFill="1" applyBorder="1" applyProtection="1">
      <protection locked="0"/>
    </xf>
    <xf numFmtId="164" fontId="13" fillId="0" borderId="60" xfId="105" applyNumberFormat="1" applyFont="1" applyBorder="1" applyProtection="1">
      <protection locked="0"/>
    </xf>
    <xf numFmtId="164" fontId="13" fillId="0" borderId="60" xfId="105" applyNumberFormat="1" applyFont="1" applyFill="1" applyBorder="1" applyProtection="1">
      <protection locked="0"/>
    </xf>
    <xf numFmtId="164" fontId="20" fillId="11" borderId="88" xfId="138" applyNumberFormat="1" applyFont="1" applyFill="1" applyBorder="1"/>
    <xf numFmtId="164" fontId="20" fillId="0" borderId="85" xfId="138" applyNumberFormat="1" applyFont="1" applyBorder="1"/>
    <xf numFmtId="164" fontId="20" fillId="0" borderId="0" xfId="138" applyNumberFormat="1" applyFont="1" applyBorder="1"/>
    <xf numFmtId="164" fontId="20" fillId="0" borderId="89" xfId="138" applyNumberFormat="1" applyFont="1" applyBorder="1"/>
    <xf numFmtId="164" fontId="75" fillId="12" borderId="82" xfId="138" applyNumberFormat="1" applyFont="1" applyFill="1" applyBorder="1" applyAlignment="1">
      <alignment horizontal="center" wrapText="1"/>
    </xf>
    <xf numFmtId="164" fontId="75" fillId="12" borderId="82" xfId="138" applyNumberFormat="1" applyFont="1" applyFill="1" applyBorder="1" applyAlignment="1">
      <alignment horizontal="center" vertical="center" wrapText="1"/>
    </xf>
    <xf numFmtId="164" fontId="20" fillId="0" borderId="60" xfId="138" applyNumberFormat="1" applyFont="1" applyBorder="1"/>
    <xf numFmtId="0" fontId="35" fillId="0" borderId="70" xfId="0" applyFont="1" applyBorder="1" applyAlignment="1">
      <alignment horizontal="center" vertical="top"/>
    </xf>
    <xf numFmtId="0" fontId="13" fillId="6" borderId="0" xfId="0" applyFont="1" applyFill="1"/>
    <xf numFmtId="0" fontId="31" fillId="6" borderId="15" xfId="0" applyFont="1" applyFill="1" applyBorder="1" applyAlignment="1">
      <alignment horizontal="center" vertical="center" wrapText="1"/>
    </xf>
    <xf numFmtId="0" fontId="72" fillId="0" borderId="79" xfId="0" applyFont="1" applyBorder="1" applyAlignment="1">
      <alignment vertical="top" wrapText="1"/>
    </xf>
    <xf numFmtId="0" fontId="72" fillId="0" borderId="80" xfId="0" applyFont="1" applyBorder="1" applyAlignment="1">
      <alignment horizontal="center" vertical="top" wrapText="1"/>
    </xf>
    <xf numFmtId="164" fontId="17" fillId="0" borderId="59" xfId="0" applyNumberFormat="1" applyFont="1" applyBorder="1" applyAlignment="1">
      <alignment horizontal="right" vertical="center" wrapText="1"/>
    </xf>
    <xf numFmtId="164" fontId="17" fillId="0" borderId="94" xfId="0" applyNumberFormat="1" applyFont="1" applyBorder="1" applyAlignment="1">
      <alignment horizontal="right" vertical="center" wrapText="1"/>
    </xf>
    <xf numFmtId="164" fontId="18" fillId="0" borderId="60" xfId="0" applyNumberFormat="1" applyFont="1" applyFill="1" applyBorder="1" applyAlignment="1" applyProtection="1">
      <alignment horizontal="right" vertical="center" wrapText="1"/>
      <protection locked="0"/>
    </xf>
    <xf numFmtId="10" fontId="18" fillId="0" borderId="60" xfId="83" applyNumberFormat="1" applyFont="1" applyFill="1" applyBorder="1" applyAlignment="1" applyProtection="1">
      <alignment horizontal="right" vertical="center" wrapText="1"/>
      <protection locked="0"/>
    </xf>
    <xf numFmtId="164" fontId="18" fillId="0" borderId="94" xfId="0" applyNumberFormat="1" applyFont="1" applyFill="1" applyBorder="1" applyAlignment="1">
      <alignment horizontal="right" vertical="center" wrapText="1"/>
    </xf>
    <xf numFmtId="164" fontId="17" fillId="0" borderId="94" xfId="0" applyNumberFormat="1" applyFont="1" applyFill="1" applyBorder="1" applyAlignment="1">
      <alignment horizontal="right" vertical="center" wrapText="1"/>
    </xf>
    <xf numFmtId="0" fontId="14" fillId="6" borderId="0" xfId="1" applyFont="1" applyFill="1" applyBorder="1" applyAlignment="1" applyProtection="1">
      <alignment horizontal="center" vertical="center"/>
      <protection locked="0"/>
    </xf>
    <xf numFmtId="164" fontId="15" fillId="6" borderId="0" xfId="0" applyNumberFormat="1" applyFont="1" applyFill="1" applyBorder="1"/>
    <xf numFmtId="0" fontId="14" fillId="6" borderId="60" xfId="1" applyFont="1" applyFill="1" applyBorder="1" applyAlignment="1" applyProtection="1">
      <alignment horizontal="center" vertical="center"/>
      <protection locked="0"/>
    </xf>
    <xf numFmtId="164" fontId="20" fillId="0" borderId="60" xfId="138" applyNumberFormat="1" applyFont="1" applyFill="1" applyBorder="1"/>
    <xf numFmtId="164" fontId="13" fillId="0" borderId="0" xfId="1" applyNumberFormat="1" applyFont="1" applyFill="1" applyBorder="1" applyProtection="1">
      <protection locked="0"/>
    </xf>
    <xf numFmtId="164" fontId="0" fillId="0" borderId="0" xfId="0" applyNumberFormat="1" applyFill="1"/>
    <xf numFmtId="164" fontId="18" fillId="0" borderId="60" xfId="138" applyNumberFormat="1" applyFont="1" applyFill="1" applyBorder="1" applyAlignment="1" applyProtection="1">
      <alignment horizontal="right" vertical="center" wrapText="1"/>
      <protection locked="0"/>
    </xf>
    <xf numFmtId="10" fontId="18" fillId="0" borderId="0" xfId="83" applyNumberFormat="1" applyFont="1" applyFill="1" applyBorder="1" applyAlignment="1">
      <alignment horizontal="right" vertical="center" wrapText="1"/>
    </xf>
    <xf numFmtId="164" fontId="18" fillId="6" borderId="33" xfId="0" applyNumberFormat="1" applyFont="1" applyFill="1" applyBorder="1" applyAlignment="1" applyProtection="1">
      <alignment horizontal="right" vertical="center" wrapText="1"/>
      <protection locked="0"/>
    </xf>
    <xf numFmtId="164" fontId="18" fillId="6" borderId="34" xfId="0" applyNumberFormat="1" applyFont="1" applyFill="1" applyBorder="1" applyAlignment="1" applyProtection="1">
      <alignment horizontal="right" vertical="center" wrapText="1"/>
      <protection locked="0"/>
    </xf>
    <xf numFmtId="164" fontId="18" fillId="0" borderId="33" xfId="0" applyNumberFormat="1" applyFont="1" applyFill="1" applyBorder="1" applyAlignment="1" applyProtection="1">
      <alignment horizontal="right" vertical="center" wrapText="1"/>
      <protection locked="0"/>
    </xf>
    <xf numFmtId="164" fontId="18" fillId="0" borderId="34" xfId="0" applyNumberFormat="1" applyFont="1" applyFill="1" applyBorder="1" applyAlignment="1" applyProtection="1">
      <alignment horizontal="right" vertical="center" wrapText="1"/>
      <protection locked="0"/>
    </xf>
    <xf numFmtId="10" fontId="18" fillId="6" borderId="33" xfId="83" applyNumberFormat="1" applyFont="1" applyFill="1" applyBorder="1" applyAlignment="1" applyProtection="1">
      <alignment horizontal="right" vertical="center" wrapText="1"/>
      <protection locked="0"/>
    </xf>
    <xf numFmtId="10" fontId="18" fillId="6" borderId="34" xfId="83" applyNumberFormat="1" applyFont="1" applyFill="1" applyBorder="1" applyAlignment="1" applyProtection="1">
      <alignment horizontal="right" vertical="center" wrapText="1"/>
      <protection locked="0"/>
    </xf>
    <xf numFmtId="10" fontId="18" fillId="0" borderId="33" xfId="83" applyNumberFormat="1" applyFont="1" applyFill="1" applyBorder="1" applyAlignment="1" applyProtection="1">
      <alignment horizontal="right" vertical="center" wrapText="1"/>
      <protection locked="0"/>
    </xf>
    <xf numFmtId="10" fontId="18" fillId="0" borderId="34" xfId="83" applyNumberFormat="1" applyFont="1" applyFill="1" applyBorder="1" applyAlignment="1" applyProtection="1">
      <alignment horizontal="right" vertical="center" wrapText="1"/>
      <protection locked="0"/>
    </xf>
    <xf numFmtId="166" fontId="18" fillId="6" borderId="34" xfId="138" applyNumberFormat="1" applyFont="1" applyFill="1" applyBorder="1" applyAlignment="1" applyProtection="1">
      <alignment horizontal="right" vertical="center" wrapText="1"/>
      <protection locked="0"/>
    </xf>
    <xf numFmtId="164" fontId="14" fillId="2" borderId="35" xfId="1" applyNumberFormat="1" applyFont="1" applyFill="1" applyBorder="1" applyAlignment="1" applyProtection="1">
      <alignment vertical="center"/>
      <protection locked="0"/>
    </xf>
    <xf numFmtId="164" fontId="14" fillId="2" borderId="21" xfId="1" applyNumberFormat="1" applyFont="1" applyFill="1" applyBorder="1" applyAlignment="1" applyProtection="1">
      <alignment vertical="center"/>
      <protection locked="0"/>
    </xf>
    <xf numFmtId="164" fontId="14" fillId="2" borderId="36" xfId="1" applyNumberFormat="1" applyFont="1" applyFill="1" applyBorder="1" applyAlignment="1" applyProtection="1">
      <alignment vertical="center"/>
      <protection locked="0"/>
    </xf>
    <xf numFmtId="164" fontId="18" fillId="0" borderId="33" xfId="138" applyNumberFormat="1" applyFont="1" applyFill="1" applyBorder="1" applyAlignment="1" applyProtection="1">
      <alignment horizontal="right" vertical="center" wrapText="1"/>
      <protection locked="0"/>
    </xf>
    <xf numFmtId="164" fontId="18" fillId="0" borderId="34" xfId="138" applyNumberFormat="1" applyFont="1" applyFill="1" applyBorder="1" applyAlignment="1" applyProtection="1">
      <alignment horizontal="right" vertical="center" wrapText="1"/>
      <protection locked="0"/>
    </xf>
    <xf numFmtId="0" fontId="50" fillId="6" borderId="77" xfId="0" applyFont="1" applyFill="1" applyBorder="1" applyAlignment="1">
      <alignment horizontal="center" vertical="center" wrapText="1"/>
    </xf>
    <xf numFmtId="0" fontId="35" fillId="0" borderId="4" xfId="0" applyFont="1" applyFill="1" applyBorder="1" applyAlignment="1" applyProtection="1">
      <alignment horizontal="center" vertical="center"/>
      <protection locked="0"/>
    </xf>
    <xf numFmtId="0" fontId="13" fillId="6" borderId="4" xfId="0" applyFont="1" applyFill="1" applyBorder="1" applyAlignment="1" applyProtection="1">
      <alignment horizontal="center"/>
      <protection locked="0"/>
    </xf>
    <xf numFmtId="164" fontId="15" fillId="2" borderId="41" xfId="1" applyNumberFormat="1" applyFont="1" applyFill="1" applyBorder="1" applyAlignment="1" applyProtection="1">
      <alignment vertical="center"/>
      <protection locked="0"/>
    </xf>
    <xf numFmtId="164" fontId="15" fillId="2" borderId="3" xfId="1" applyNumberFormat="1" applyFont="1" applyFill="1" applyBorder="1" applyAlignment="1" applyProtection="1">
      <alignment vertical="center"/>
      <protection locked="0"/>
    </xf>
    <xf numFmtId="164" fontId="15" fillId="2" borderId="42" xfId="1" applyNumberFormat="1" applyFont="1" applyFill="1" applyBorder="1" applyAlignment="1" applyProtection="1">
      <alignment vertical="center"/>
      <protection locked="0"/>
    </xf>
    <xf numFmtId="164" fontId="18" fillId="11" borderId="18" xfId="0" applyNumberFormat="1" applyFont="1" applyFill="1" applyBorder="1" applyAlignment="1">
      <alignment vertical="center"/>
    </xf>
    <xf numFmtId="164" fontId="18" fillId="11" borderId="111" xfId="0" applyNumberFormat="1" applyFont="1" applyFill="1" applyBorder="1" applyAlignment="1">
      <alignment vertical="center"/>
    </xf>
    <xf numFmtId="164" fontId="18" fillId="11" borderId="112" xfId="0" applyNumberFormat="1" applyFont="1" applyFill="1" applyBorder="1" applyAlignment="1">
      <alignment vertical="center"/>
    </xf>
    <xf numFmtId="0" fontId="31" fillId="6" borderId="17" xfId="0" applyFont="1" applyFill="1" applyBorder="1" applyAlignment="1">
      <alignment horizontal="center" vertical="center" wrapText="1"/>
    </xf>
    <xf numFmtId="0" fontId="50" fillId="10" borderId="15" xfId="0" applyFont="1" applyFill="1" applyBorder="1" applyAlignment="1">
      <alignment horizontal="center" vertical="center" wrapText="1"/>
    </xf>
    <xf numFmtId="0" fontId="50" fillId="10" borderId="113" xfId="0" applyFont="1" applyFill="1" applyBorder="1" applyAlignment="1">
      <alignment horizontal="center" vertical="center" wrapText="1"/>
    </xf>
    <xf numFmtId="0" fontId="50" fillId="10" borderId="114"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60" xfId="0" applyFont="1" applyFill="1" applyBorder="1" applyAlignment="1">
      <alignment horizontal="center" vertical="center" wrapText="1"/>
    </xf>
    <xf numFmtId="164" fontId="18" fillId="0" borderId="3" xfId="0" applyNumberFormat="1" applyFont="1" applyFill="1" applyBorder="1" applyAlignment="1">
      <alignment horizontal="right" vertical="center" wrapText="1"/>
    </xf>
    <xf numFmtId="0" fontId="30" fillId="0" borderId="69" xfId="0" applyFont="1" applyFill="1" applyBorder="1" applyAlignment="1">
      <alignment horizontal="center" vertical="top" wrapText="1"/>
    </xf>
    <xf numFmtId="164" fontId="18" fillId="0" borderId="23" xfId="176" applyNumberFormat="1" applyFont="1" applyFill="1" applyBorder="1" applyAlignment="1">
      <alignment horizontal="right" wrapText="1"/>
    </xf>
    <xf numFmtId="0" fontId="30" fillId="0" borderId="79" xfId="0" applyFont="1" applyFill="1" applyBorder="1" applyAlignment="1">
      <alignment horizontal="left" vertical="top" wrapText="1"/>
    </xf>
    <xf numFmtId="0" fontId="75" fillId="13" borderId="116" xfId="0" applyFont="1" applyFill="1" applyBorder="1" applyAlignment="1">
      <alignment horizontal="center" vertical="center" wrapText="1"/>
    </xf>
    <xf numFmtId="0" fontId="15" fillId="6" borderId="39" xfId="1" applyFont="1" applyFill="1" applyBorder="1" applyAlignment="1" applyProtection="1">
      <alignment vertical="top" wrapText="1"/>
      <protection locked="0"/>
    </xf>
    <xf numFmtId="0" fontId="79" fillId="0" borderId="18" xfId="0" applyFont="1" applyBorder="1" applyAlignment="1">
      <alignment vertical="top" wrapText="1"/>
    </xf>
    <xf numFmtId="169" fontId="0" fillId="0" borderId="0" xfId="0" applyNumberFormat="1" applyFill="1"/>
    <xf numFmtId="0" fontId="75" fillId="11" borderId="118" xfId="0" applyFont="1" applyFill="1" applyBorder="1" applyAlignment="1">
      <alignment horizontal="center" vertical="center" wrapText="1"/>
    </xf>
    <xf numFmtId="0" fontId="30" fillId="0" borderId="79" xfId="0" applyFont="1" applyFill="1" applyBorder="1" applyAlignment="1">
      <alignment vertical="center" wrapText="1"/>
    </xf>
    <xf numFmtId="0" fontId="30" fillId="0" borderId="70" xfId="0" applyFont="1" applyFill="1" applyBorder="1" applyAlignment="1">
      <alignment vertical="top" wrapText="1"/>
    </xf>
    <xf numFmtId="164" fontId="20" fillId="0" borderId="94" xfId="0" applyNumberFormat="1" applyFont="1" applyBorder="1" applyAlignment="1">
      <alignment horizontal="left" vertical="center" wrapText="1"/>
    </xf>
    <xf numFmtId="164" fontId="18" fillId="6" borderId="59" xfId="0" applyNumberFormat="1" applyFont="1" applyFill="1" applyBorder="1" applyAlignment="1">
      <alignment horizontal="right" vertical="center" wrapText="1"/>
    </xf>
    <xf numFmtId="0" fontId="15" fillId="6" borderId="24" xfId="1" applyFont="1" applyFill="1" applyBorder="1" applyAlignment="1" applyProtection="1">
      <alignment vertical="top" wrapText="1"/>
      <protection locked="0"/>
    </xf>
    <xf numFmtId="0" fontId="30" fillId="0" borderId="80" xfId="0" applyFont="1" applyFill="1" applyBorder="1" applyAlignment="1">
      <alignment horizontal="center" vertical="center" wrapText="1"/>
    </xf>
    <xf numFmtId="0" fontId="75" fillId="11" borderId="117" xfId="0" applyFont="1" applyFill="1" applyBorder="1" applyAlignment="1">
      <alignment horizontal="center" vertical="center" wrapText="1"/>
    </xf>
    <xf numFmtId="0" fontId="15" fillId="0" borderId="24" xfId="1" applyFont="1" applyFill="1" applyBorder="1" applyAlignment="1" applyProtection="1">
      <alignment vertical="top" wrapText="1"/>
      <protection locked="0"/>
    </xf>
    <xf numFmtId="0" fontId="15" fillId="0" borderId="39" xfId="1" applyFont="1" applyFill="1" applyBorder="1" applyAlignment="1" applyProtection="1">
      <alignment vertical="top" wrapText="1"/>
      <protection locked="0"/>
    </xf>
    <xf numFmtId="0" fontId="13" fillId="0" borderId="94" xfId="0" applyFont="1" applyFill="1" applyBorder="1" applyAlignment="1">
      <alignment vertical="top" wrapText="1"/>
    </xf>
    <xf numFmtId="0" fontId="35" fillId="0" borderId="59" xfId="0" applyFont="1" applyFill="1" applyBorder="1" applyAlignment="1">
      <alignment horizontal="center" vertical="center"/>
    </xf>
    <xf numFmtId="164" fontId="18" fillId="0" borderId="104" xfId="105" applyNumberFormat="1" applyFont="1" applyBorder="1" applyAlignment="1">
      <alignment horizontal="right" wrapText="1"/>
    </xf>
    <xf numFmtId="164" fontId="18" fillId="0" borderId="104" xfId="105" applyNumberFormat="1" applyFont="1" applyBorder="1" applyAlignment="1">
      <alignment horizontal="right" wrapText="1"/>
    </xf>
    <xf numFmtId="164" fontId="18" fillId="0" borderId="23" xfId="176" applyNumberFormat="1" applyFont="1" applyFill="1" applyBorder="1" applyAlignment="1">
      <alignment horizontal="right" wrapText="1"/>
    </xf>
    <xf numFmtId="165" fontId="18" fillId="6" borderId="0" xfId="83" applyNumberFormat="1" applyFont="1" applyFill="1" applyBorder="1" applyAlignment="1">
      <alignment horizontal="right" vertical="center" wrapText="1"/>
    </xf>
    <xf numFmtId="44" fontId="18" fillId="6" borderId="0" xfId="138" applyFont="1" applyFill="1" applyBorder="1" applyAlignment="1">
      <alignment horizontal="right" vertical="center" wrapText="1"/>
    </xf>
    <xf numFmtId="164" fontId="13" fillId="0" borderId="0" xfId="0" applyNumberFormat="1" applyFont="1"/>
    <xf numFmtId="0" fontId="35" fillId="0" borderId="51" xfId="0" applyFont="1" applyFill="1" applyBorder="1" applyAlignment="1">
      <alignment horizontal="center" vertical="top"/>
    </xf>
    <xf numFmtId="0" fontId="30" fillId="0" borderId="52" xfId="0" applyFont="1" applyFill="1" applyBorder="1" applyAlignment="1">
      <alignment vertical="top" wrapText="1"/>
    </xf>
    <xf numFmtId="164" fontId="18" fillId="0" borderId="119" xfId="0" applyNumberFormat="1" applyFont="1" applyFill="1" applyBorder="1" applyAlignment="1">
      <alignment horizontal="right" vertical="center" wrapText="1"/>
    </xf>
    <xf numFmtId="164" fontId="18" fillId="0" borderId="59" xfId="0" applyNumberFormat="1" applyFont="1" applyFill="1" applyBorder="1" applyAlignment="1">
      <alignment horizontal="right" vertical="center" wrapText="1"/>
    </xf>
    <xf numFmtId="164" fontId="20" fillId="0" borderId="94" xfId="0" applyNumberFormat="1" applyFont="1" applyFill="1" applyBorder="1" applyAlignment="1">
      <alignment horizontal="left" vertical="center" wrapText="1"/>
    </xf>
    <xf numFmtId="164" fontId="20" fillId="0" borderId="0" xfId="0" applyNumberFormat="1" applyFont="1" applyAlignment="1">
      <alignment horizontal="left" vertical="center"/>
    </xf>
    <xf numFmtId="0" fontId="30" fillId="0" borderId="79" xfId="0" applyFont="1" applyFill="1" applyBorder="1" applyAlignment="1">
      <alignment vertical="top" wrapText="1"/>
    </xf>
    <xf numFmtId="0" fontId="30" fillId="0" borderId="80" xfId="0" applyFont="1" applyFill="1" applyBorder="1" applyAlignment="1">
      <alignment horizontal="center" vertical="top" wrapText="1"/>
    </xf>
    <xf numFmtId="170" fontId="18" fillId="6" borderId="0" xfId="0" applyNumberFormat="1" applyFont="1" applyFill="1" applyBorder="1" applyAlignment="1">
      <alignment horizontal="right" vertical="center" wrapText="1"/>
    </xf>
    <xf numFmtId="0" fontId="30" fillId="0" borderId="54" xfId="0" applyFont="1" applyFill="1" applyBorder="1" applyAlignment="1">
      <alignment horizontal="center" vertical="top" wrapText="1"/>
    </xf>
    <xf numFmtId="0" fontId="41" fillId="0" borderId="0" xfId="0" applyFont="1" applyAlignment="1">
      <alignment horizontal="left" vertical="center"/>
    </xf>
    <xf numFmtId="0" fontId="23" fillId="0" borderId="0" xfId="0"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right" vertic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4" xfId="0" applyFont="1" applyFill="1" applyBorder="1" applyAlignment="1">
      <alignment horizontal="left" vertical="center"/>
    </xf>
    <xf numFmtId="0" fontId="23" fillId="0" borderId="12" xfId="0" applyFont="1" applyBorder="1" applyAlignment="1">
      <alignment horizontal="left" vertical="center"/>
    </xf>
    <xf numFmtId="49" fontId="22" fillId="0" borderId="11" xfId="0" applyNumberFormat="1" applyFont="1" applyBorder="1" applyAlignment="1">
      <alignment horizontal="left" vertical="center"/>
    </xf>
    <xf numFmtId="49" fontId="22" fillId="0" borderId="9" xfId="0" applyNumberFormat="1" applyFont="1" applyBorder="1" applyAlignment="1">
      <alignment horizontal="left" vertical="center"/>
    </xf>
    <xf numFmtId="49" fontId="22" fillId="0" borderId="10" xfId="0" applyNumberFormat="1" applyFont="1" applyBorder="1" applyAlignment="1">
      <alignment horizontal="left" vertical="center"/>
    </xf>
    <xf numFmtId="0" fontId="39" fillId="0" borderId="15" xfId="7" applyFill="1" applyBorder="1" applyAlignment="1">
      <alignment horizontal="left" vertical="center"/>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23" fillId="0" borderId="14" xfId="0" applyFont="1" applyBorder="1" applyAlignment="1">
      <alignment horizontal="left" vertical="center"/>
    </xf>
    <xf numFmtId="0" fontId="53" fillId="10" borderId="75" xfId="0" applyFont="1" applyFill="1" applyBorder="1" applyAlignment="1">
      <alignment horizontal="center" wrapText="1"/>
    </xf>
    <xf numFmtId="0" fontId="18" fillId="10" borderId="76" xfId="0" applyFont="1" applyFill="1" applyBorder="1" applyAlignment="1">
      <alignment horizontal="center" wrapText="1"/>
    </xf>
    <xf numFmtId="0" fontId="13" fillId="0" borderId="77" xfId="0" applyFont="1" applyBorder="1"/>
    <xf numFmtId="0" fontId="18" fillId="6" borderId="76" xfId="0" applyFont="1" applyFill="1" applyBorder="1" applyAlignment="1">
      <alignment horizontal="center" wrapText="1"/>
    </xf>
    <xf numFmtId="0" fontId="18" fillId="6" borderId="77" xfId="0" applyFont="1" applyFill="1" applyBorder="1" applyAlignment="1">
      <alignment horizontal="center" wrapText="1"/>
    </xf>
    <xf numFmtId="0" fontId="67" fillId="6" borderId="0" xfId="0" applyFont="1" applyFill="1" applyBorder="1" applyAlignment="1">
      <alignment horizontal="left" vertical="center" wrapText="1"/>
    </xf>
    <xf numFmtId="0" fontId="38" fillId="6" borderId="15" xfId="0" applyFont="1" applyFill="1" applyBorder="1" applyAlignment="1">
      <alignment horizontal="left" vertical="center" wrapText="1"/>
    </xf>
    <xf numFmtId="0" fontId="38" fillId="6" borderId="16" xfId="0" applyFont="1" applyFill="1" applyBorder="1" applyAlignment="1">
      <alignment horizontal="left" vertical="center" wrapText="1"/>
    </xf>
    <xf numFmtId="0" fontId="38" fillId="6" borderId="14" xfId="0" applyFont="1" applyFill="1" applyBorder="1" applyAlignment="1">
      <alignment horizontal="left" vertical="center" wrapText="1"/>
    </xf>
    <xf numFmtId="0" fontId="53" fillId="6" borderId="75" xfId="0" applyFont="1" applyFill="1" applyBorder="1" applyAlignment="1">
      <alignment horizontal="center" wrapText="1"/>
    </xf>
    <xf numFmtId="0" fontId="24" fillId="0" borderId="1" xfId="1" applyFont="1" applyBorder="1" applyAlignment="1">
      <alignment horizontal="center"/>
    </xf>
    <xf numFmtId="0" fontId="27" fillId="0" borderId="0" xfId="1" applyFont="1" applyAlignment="1">
      <alignment horizontal="left" vertical="center"/>
    </xf>
    <xf numFmtId="0" fontId="12" fillId="2" borderId="1" xfId="1" applyFont="1" applyFill="1" applyBorder="1" applyAlignment="1">
      <alignment horizontal="center" vertical="center"/>
    </xf>
    <xf numFmtId="0" fontId="18" fillId="0" borderId="4" xfId="1" applyFont="1" applyBorder="1" applyAlignment="1">
      <alignment horizontal="left" vertical="center" wrapText="1"/>
    </xf>
    <xf numFmtId="0" fontId="18" fillId="0" borderId="6" xfId="1" applyFont="1" applyBorder="1" applyAlignment="1">
      <alignment horizontal="left" vertical="center" wrapText="1"/>
    </xf>
    <xf numFmtId="0" fontId="18" fillId="0" borderId="5" xfId="1" applyFont="1" applyBorder="1" applyAlignment="1">
      <alignment horizontal="left" vertical="center" wrapText="1"/>
    </xf>
    <xf numFmtId="0" fontId="75" fillId="12" borderId="86" xfId="0" applyFont="1" applyFill="1" applyBorder="1" applyAlignment="1">
      <alignment horizontal="center" vertical="center" wrapText="1"/>
    </xf>
    <xf numFmtId="0" fontId="75" fillId="12" borderId="85" xfId="0" applyFont="1" applyFill="1" applyBorder="1" applyAlignment="1">
      <alignment horizontal="center" vertical="center" wrapText="1"/>
    </xf>
    <xf numFmtId="0" fontId="75" fillId="12" borderId="87" xfId="0" applyFont="1" applyFill="1" applyBorder="1" applyAlignment="1">
      <alignment horizontal="center" vertical="center" wrapText="1"/>
    </xf>
    <xf numFmtId="0" fontId="35" fillId="6" borderId="69" xfId="0" applyFont="1" applyFill="1" applyBorder="1" applyAlignment="1">
      <alignment horizontal="center" vertical="top"/>
    </xf>
    <xf numFmtId="0" fontId="35" fillId="6" borderId="0" xfId="0" applyFont="1" applyFill="1" applyBorder="1" applyAlignment="1">
      <alignment horizontal="center" vertical="top"/>
    </xf>
    <xf numFmtId="0" fontId="20" fillId="6" borderId="0" xfId="0" applyFont="1" applyFill="1" applyBorder="1" applyAlignment="1">
      <alignment horizontal="center" vertical="top" wrapText="1"/>
    </xf>
    <xf numFmtId="0" fontId="14" fillId="6" borderId="69" xfId="1" applyFont="1" applyFill="1" applyBorder="1" applyAlignment="1">
      <alignment horizontal="left" vertical="top" wrapText="1"/>
    </xf>
    <xf numFmtId="0" fontId="14" fillId="6" borderId="0" xfId="1" applyFont="1" applyFill="1" applyBorder="1" applyAlignment="1">
      <alignment horizontal="left" vertical="top" wrapText="1"/>
    </xf>
    <xf numFmtId="0" fontId="31" fillId="6" borderId="19" xfId="0" applyFont="1" applyFill="1" applyBorder="1" applyAlignment="1" applyProtection="1">
      <alignment horizontal="center" vertical="center" wrapText="1"/>
      <protection locked="0"/>
    </xf>
    <xf numFmtId="0" fontId="31" fillId="6" borderId="72" xfId="0" applyFont="1" applyFill="1" applyBorder="1" applyAlignment="1" applyProtection="1">
      <alignment horizontal="center" vertical="center" wrapText="1"/>
      <protection locked="0"/>
    </xf>
    <xf numFmtId="0" fontId="31" fillId="6" borderId="71" xfId="0" applyFont="1" applyFill="1" applyBorder="1" applyAlignment="1" applyProtection="1">
      <alignment horizontal="center" vertical="center" wrapText="1"/>
      <protection locked="0"/>
    </xf>
    <xf numFmtId="0" fontId="18" fillId="6" borderId="0" xfId="0" applyFont="1" applyFill="1" applyAlignment="1">
      <alignment horizontal="left" vertical="center" wrapText="1"/>
    </xf>
    <xf numFmtId="0" fontId="18" fillId="6" borderId="9" xfId="0" applyFont="1" applyFill="1" applyBorder="1" applyAlignment="1">
      <alignment horizontal="left" vertical="center" wrapText="1"/>
    </xf>
    <xf numFmtId="0" fontId="27" fillId="6" borderId="0" xfId="0" applyFont="1" applyFill="1" applyAlignment="1">
      <alignment horizontal="left" vertical="center"/>
    </xf>
    <xf numFmtId="0" fontId="14" fillId="6" borderId="7"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31" fillId="6" borderId="10" xfId="0" applyFont="1" applyFill="1" applyBorder="1" applyAlignment="1">
      <alignment horizontal="center" vertical="center" wrapText="1"/>
    </xf>
    <xf numFmtId="0" fontId="31" fillId="6" borderId="50" xfId="0" applyFont="1" applyFill="1" applyBorder="1" applyAlignment="1">
      <alignment horizontal="center" vertical="center" wrapText="1"/>
    </xf>
    <xf numFmtId="0" fontId="50" fillId="6" borderId="63" xfId="0" applyFont="1" applyFill="1" applyBorder="1" applyAlignment="1">
      <alignment horizontal="center" vertical="center" wrapText="1"/>
    </xf>
    <xf numFmtId="0" fontId="50" fillId="6" borderId="64" xfId="0" applyFont="1" applyFill="1" applyBorder="1" applyAlignment="1">
      <alignment horizontal="center" vertical="center" wrapText="1"/>
    </xf>
    <xf numFmtId="0" fontId="50" fillId="6" borderId="65"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50" fillId="6" borderId="67"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50" fillId="10" borderId="90" xfId="0" applyFont="1" applyFill="1" applyBorder="1" applyAlignment="1">
      <alignment horizontal="center" vertical="center" wrapText="1"/>
    </xf>
    <xf numFmtId="0" fontId="13" fillId="0" borderId="91" xfId="0" applyFont="1" applyBorder="1"/>
    <xf numFmtId="0" fontId="15" fillId="6" borderId="24" xfId="1" applyFont="1" applyFill="1" applyBorder="1" applyAlignment="1" applyProtection="1">
      <alignment vertical="top" wrapText="1"/>
      <protection locked="0"/>
    </xf>
    <xf numFmtId="0" fontId="15" fillId="6" borderId="39" xfId="1" applyFont="1" applyFill="1" applyBorder="1" applyAlignment="1" applyProtection="1">
      <alignment vertical="top" wrapText="1"/>
      <protection locked="0"/>
    </xf>
    <xf numFmtId="0" fontId="15" fillId="6" borderId="33" xfId="1" applyFont="1" applyFill="1" applyBorder="1" applyAlignment="1" applyProtection="1">
      <alignment horizontal="left" vertical="center"/>
      <protection locked="0"/>
    </xf>
    <xf numFmtId="0" fontId="15" fillId="6" borderId="34" xfId="1" applyFont="1" applyFill="1" applyBorder="1" applyAlignment="1" applyProtection="1">
      <alignment horizontal="left" vertical="center"/>
      <protection locked="0"/>
    </xf>
    <xf numFmtId="0" fontId="15" fillId="6" borderId="24" xfId="1" applyFont="1" applyFill="1" applyBorder="1" applyAlignment="1" applyProtection="1">
      <alignment horizontal="left" vertical="center"/>
      <protection locked="0"/>
    </xf>
    <xf numFmtId="0" fontId="15" fillId="6" borderId="39" xfId="1" applyFont="1" applyFill="1" applyBorder="1" applyAlignment="1" applyProtection="1">
      <alignment horizontal="left" vertical="center"/>
      <protection locked="0"/>
    </xf>
    <xf numFmtId="0" fontId="14" fillId="6" borderId="4" xfId="1" applyFont="1" applyFill="1" applyBorder="1" applyAlignment="1" applyProtection="1">
      <alignment horizontal="center" vertical="center"/>
      <protection locked="0"/>
    </xf>
    <xf numFmtId="0" fontId="14" fillId="6" borderId="5" xfId="1" applyFont="1" applyFill="1" applyBorder="1" applyAlignment="1" applyProtection="1">
      <alignment horizontal="center" vertical="center"/>
      <protection locked="0"/>
    </xf>
    <xf numFmtId="0" fontId="15" fillId="6" borderId="33" xfId="1" applyFont="1" applyFill="1" applyBorder="1" applyAlignment="1" applyProtection="1">
      <alignment vertical="top" wrapText="1"/>
      <protection locked="0"/>
    </xf>
    <xf numFmtId="0" fontId="15" fillId="6" borderId="34" xfId="1" applyFont="1" applyFill="1" applyBorder="1" applyAlignment="1" applyProtection="1">
      <alignment vertical="top" wrapText="1"/>
      <protection locked="0"/>
    </xf>
    <xf numFmtId="0" fontId="13" fillId="6" borderId="0" xfId="0" applyFont="1" applyFill="1"/>
    <xf numFmtId="0" fontId="25" fillId="6" borderId="35" xfId="1" applyFont="1" applyFill="1" applyBorder="1" applyAlignment="1" applyProtection="1">
      <alignment horizontal="left" vertical="center"/>
      <protection locked="0"/>
    </xf>
    <xf numFmtId="0" fontId="25" fillId="6" borderId="37" xfId="1" applyFont="1" applyFill="1" applyBorder="1" applyAlignment="1" applyProtection="1">
      <alignment horizontal="left" vertical="center"/>
      <protection locked="0"/>
    </xf>
    <xf numFmtId="0" fontId="12" fillId="0" borderId="0" xfId="1" applyFont="1" applyFill="1" applyBorder="1" applyAlignment="1">
      <alignment horizontal="left"/>
    </xf>
    <xf numFmtId="0" fontId="14" fillId="0" borderId="60" xfId="0" applyFont="1" applyFill="1" applyBorder="1" applyAlignment="1">
      <alignment horizontal="center"/>
    </xf>
    <xf numFmtId="0" fontId="12" fillId="6" borderId="0" xfId="1" applyFont="1" applyFill="1" applyBorder="1" applyAlignment="1">
      <alignment horizontal="left"/>
    </xf>
    <xf numFmtId="0" fontId="14" fillId="6" borderId="35" xfId="1" applyFont="1" applyFill="1" applyBorder="1" applyAlignment="1" applyProtection="1">
      <alignment horizontal="left"/>
      <protection locked="0"/>
    </xf>
    <xf numFmtId="0" fontId="14" fillId="6" borderId="37" xfId="1" applyFont="1" applyFill="1" applyBorder="1" applyAlignment="1" applyProtection="1">
      <alignment horizontal="left"/>
      <protection locked="0"/>
    </xf>
    <xf numFmtId="0" fontId="31" fillId="6" borderId="0" xfId="0" applyFont="1" applyFill="1" applyBorder="1" applyAlignment="1">
      <alignment horizontal="center" vertical="center" wrapText="1"/>
    </xf>
    <xf numFmtId="0" fontId="54" fillId="6" borderId="30" xfId="1" applyFont="1" applyFill="1" applyBorder="1" applyAlignment="1" applyProtection="1">
      <alignment horizontal="center"/>
      <protection locked="0"/>
    </xf>
    <xf numFmtId="0" fontId="54" fillId="6" borderId="32" xfId="1" applyFont="1" applyFill="1" applyBorder="1" applyAlignment="1" applyProtection="1">
      <alignment horizontal="center"/>
      <protection locked="0"/>
    </xf>
    <xf numFmtId="0" fontId="50" fillId="10" borderId="19" xfId="0" applyFont="1" applyFill="1" applyBorder="1" applyAlignment="1">
      <alignment horizontal="center" vertical="center" wrapText="1"/>
    </xf>
    <xf numFmtId="0" fontId="13" fillId="0" borderId="72" xfId="0" applyFont="1" applyBorder="1"/>
    <xf numFmtId="0" fontId="13" fillId="0" borderId="71" xfId="0" applyFont="1" applyBorder="1"/>
    <xf numFmtId="0" fontId="14" fillId="6" borderId="41" xfId="1" applyFont="1" applyFill="1" applyBorder="1" applyAlignment="1" applyProtection="1">
      <alignment horizontal="left" vertical="center"/>
      <protection locked="0"/>
    </xf>
    <xf numFmtId="0" fontId="14" fillId="6" borderId="42" xfId="1" applyFont="1" applyFill="1" applyBorder="1" applyAlignment="1" applyProtection="1">
      <alignment horizontal="left" vertical="center"/>
      <protection locked="0"/>
    </xf>
    <xf numFmtId="0" fontId="79" fillId="0" borderId="25" xfId="0" applyFont="1" applyBorder="1" applyAlignment="1">
      <alignment vertical="top" wrapText="1"/>
    </xf>
    <xf numFmtId="0" fontId="79" fillId="0" borderId="110" xfId="0" applyFont="1" applyBorder="1" applyAlignment="1">
      <alignment vertical="top" wrapText="1"/>
    </xf>
    <xf numFmtId="0" fontId="13" fillId="0" borderId="0" xfId="1" applyAlignment="1">
      <alignment horizontal="left"/>
    </xf>
    <xf numFmtId="0" fontId="31" fillId="5" borderId="15"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1" fillId="5" borderId="7"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8" xfId="0" applyFont="1" applyFill="1" applyBorder="1" applyAlignment="1">
      <alignment horizontal="center" vertical="center" wrapText="1"/>
    </xf>
    <xf numFmtId="0" fontId="31" fillId="5" borderId="50" xfId="0" applyFont="1" applyFill="1" applyBorder="1" applyAlignment="1">
      <alignment horizontal="center" vertical="center" wrapText="1"/>
    </xf>
    <xf numFmtId="0" fontId="27" fillId="0" borderId="0" xfId="0" applyFont="1" applyAlignment="1">
      <alignment horizontal="left" vertical="center"/>
    </xf>
    <xf numFmtId="0" fontId="12" fillId="2" borderId="1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9" xfId="0" applyFont="1" applyBorder="1" applyAlignment="1">
      <alignment horizontal="left" vertical="center" wrapText="1"/>
    </xf>
    <xf numFmtId="0" fontId="50" fillId="13" borderId="76" xfId="0" applyFont="1" applyFill="1" applyBorder="1" applyAlignment="1">
      <alignment horizontal="center" vertical="center" wrapText="1"/>
    </xf>
    <xf numFmtId="0" fontId="50" fillId="13" borderId="95" xfId="0" applyFont="1" applyFill="1" applyBorder="1" applyAlignment="1">
      <alignment horizontal="center" vertical="center" wrapText="1"/>
    </xf>
    <xf numFmtId="0" fontId="50" fillId="13" borderId="90" xfId="0" applyFont="1" applyFill="1" applyBorder="1" applyAlignment="1">
      <alignment horizontal="center" vertical="center" wrapText="1"/>
    </xf>
    <xf numFmtId="0" fontId="50" fillId="13" borderId="115" xfId="0" applyFont="1" applyFill="1" applyBorder="1" applyAlignment="1">
      <alignment horizontal="center" vertical="center" wrapText="1"/>
    </xf>
    <xf numFmtId="0" fontId="31" fillId="5" borderId="60" xfId="0" applyFont="1" applyFill="1" applyBorder="1" applyAlignment="1">
      <alignment horizontal="center" vertical="center" wrapText="1"/>
    </xf>
    <xf numFmtId="0" fontId="31" fillId="5" borderId="34" xfId="0" applyFont="1" applyFill="1" applyBorder="1" applyAlignment="1">
      <alignment horizontal="center" vertical="center" wrapText="1"/>
    </xf>
    <xf numFmtId="0" fontId="31" fillId="5" borderId="31" xfId="0" applyFont="1" applyFill="1" applyBorder="1" applyAlignment="1">
      <alignment horizontal="center" vertical="center" wrapText="1"/>
    </xf>
    <xf numFmtId="0" fontId="31" fillId="5" borderId="32" xfId="0" applyFont="1" applyFill="1" applyBorder="1" applyAlignment="1">
      <alignment horizontal="center" vertical="center" wrapText="1"/>
    </xf>
    <xf numFmtId="0" fontId="21" fillId="0" borderId="99" xfId="0" applyFont="1" applyBorder="1" applyAlignment="1">
      <alignment horizontal="center" vertical="center"/>
    </xf>
    <xf numFmtId="0" fontId="13" fillId="0" borderId="100" xfId="0" applyFont="1" applyBorder="1"/>
    <xf numFmtId="0" fontId="21" fillId="0" borderId="92" xfId="0" applyFont="1" applyBorder="1" applyAlignment="1">
      <alignment horizontal="center" vertical="center"/>
    </xf>
    <xf numFmtId="0" fontId="13" fillId="0" borderId="102" xfId="0" applyFont="1" applyBorder="1"/>
    <xf numFmtId="0" fontId="17" fillId="0" borderId="88" xfId="0" applyFont="1" applyBorder="1" applyAlignment="1">
      <alignment horizontal="center" vertical="center" wrapText="1"/>
    </xf>
    <xf numFmtId="0" fontId="13" fillId="0" borderId="96" xfId="0" applyFont="1" applyBorder="1"/>
    <xf numFmtId="0" fontId="13" fillId="0" borderId="97" xfId="0" applyFont="1" applyBorder="1"/>
    <xf numFmtId="0" fontId="17" fillId="0" borderId="93" xfId="0" applyFont="1" applyBorder="1" applyAlignment="1">
      <alignment horizontal="center" vertical="center" wrapText="1"/>
    </xf>
    <xf numFmtId="0" fontId="13" fillId="0" borderId="93" xfId="0" applyFont="1" applyBorder="1"/>
    <xf numFmtId="0" fontId="13" fillId="0" borderId="92" xfId="0" applyFont="1" applyBorder="1"/>
    <xf numFmtId="0" fontId="17" fillId="0" borderId="64" xfId="0" applyFont="1" applyBorder="1" applyAlignment="1">
      <alignment horizontal="center" vertical="center" wrapText="1"/>
    </xf>
    <xf numFmtId="0" fontId="13" fillId="0" borderId="64" xfId="0" applyFont="1" applyBorder="1"/>
    <xf numFmtId="0" fontId="13" fillId="0" borderId="101" xfId="0" applyFont="1" applyBorder="1"/>
    <xf numFmtId="0" fontId="17" fillId="0" borderId="98" xfId="0" applyFont="1" applyBorder="1" applyAlignment="1">
      <alignment horizontal="center" vertical="center" wrapText="1"/>
    </xf>
    <xf numFmtId="0" fontId="13" fillId="0" borderId="72" xfId="1" applyBorder="1" applyAlignment="1">
      <alignment horizontal="center"/>
    </xf>
    <xf numFmtId="0" fontId="46" fillId="0" borderId="0" xfId="0" applyFont="1" applyBorder="1" applyAlignment="1">
      <alignment horizontal="left" vertical="center" wrapText="1"/>
    </xf>
    <xf numFmtId="0" fontId="17" fillId="0" borderId="22" xfId="12" applyFont="1" applyFill="1" applyBorder="1" applyAlignment="1">
      <alignment horizontal="center" vertical="center" wrapText="1"/>
    </xf>
    <xf numFmtId="0" fontId="17" fillId="0" borderId="24" xfId="12" applyFont="1" applyFill="1" applyBorder="1" applyAlignment="1">
      <alignment horizontal="center" vertical="center" wrapText="1"/>
    </xf>
    <xf numFmtId="0" fontId="17" fillId="0" borderId="25" xfId="12" applyFont="1" applyFill="1" applyBorder="1" applyAlignment="1">
      <alignment horizontal="center" vertical="center" wrapText="1"/>
    </xf>
    <xf numFmtId="0" fontId="17" fillId="0" borderId="73" xfId="12" applyFont="1" applyFill="1" applyBorder="1" applyAlignment="1">
      <alignment horizontal="center" vertical="center" wrapText="1"/>
    </xf>
    <xf numFmtId="0" fontId="12" fillId="0" borderId="19" xfId="1" applyFont="1" applyBorder="1" applyAlignment="1">
      <alignment horizontal="center" vertical="center"/>
    </xf>
    <xf numFmtId="0" fontId="12" fillId="0" borderId="71" xfId="1" applyFont="1" applyBorder="1" applyAlignment="1">
      <alignment horizontal="center" vertical="center"/>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7" fillId="0" borderId="20" xfId="12" applyFont="1" applyFill="1" applyBorder="1" applyAlignment="1">
      <alignment horizontal="center" vertical="center" wrapText="1"/>
    </xf>
    <xf numFmtId="0" fontId="17" fillId="0" borderId="26" xfId="12" applyFont="1" applyFill="1" applyBorder="1" applyAlignment="1">
      <alignment horizontal="center" vertical="center" wrapText="1"/>
    </xf>
    <xf numFmtId="0" fontId="17" fillId="0" borderId="21" xfId="12" applyFont="1" applyFill="1" applyBorder="1" applyAlignment="1">
      <alignment horizontal="center" vertical="center" wrapText="1"/>
    </xf>
    <xf numFmtId="0" fontId="17" fillId="0" borderId="60" xfId="12" applyFont="1" applyFill="1" applyBorder="1" applyAlignment="1">
      <alignment horizontal="center" vertical="center" wrapText="1"/>
    </xf>
    <xf numFmtId="0" fontId="17" fillId="0" borderId="18" xfId="12" applyFont="1" applyFill="1" applyBorder="1" applyAlignment="1">
      <alignment horizontal="center" vertical="center" wrapText="1"/>
    </xf>
    <xf numFmtId="0" fontId="17" fillId="0" borderId="11" xfId="12" applyFont="1" applyFill="1" applyBorder="1" applyAlignment="1">
      <alignment horizontal="center" vertical="center" wrapText="1"/>
    </xf>
    <xf numFmtId="0" fontId="17" fillId="0" borderId="23" xfId="12" applyFont="1" applyFill="1" applyBorder="1" applyAlignment="1">
      <alignment horizontal="center" vertical="center" wrapText="1"/>
    </xf>
    <xf numFmtId="0" fontId="17" fillId="0" borderId="13" xfId="12" applyFont="1" applyFill="1" applyBorder="1" applyAlignment="1">
      <alignment horizontal="center" vertical="center" wrapText="1"/>
    </xf>
    <xf numFmtId="0" fontId="17" fillId="0" borderId="8" xfId="12" applyFont="1" applyFill="1" applyBorder="1" applyAlignment="1">
      <alignment horizontal="center" vertical="center" wrapText="1"/>
    </xf>
    <xf numFmtId="0" fontId="15" fillId="0" borderId="72" xfId="1" applyFont="1" applyBorder="1" applyAlignment="1">
      <alignment horizontal="center"/>
    </xf>
    <xf numFmtId="0" fontId="13" fillId="7" borderId="0" xfId="105" applyFill="1" applyAlignment="1">
      <alignment horizontal="left" wrapText="1"/>
    </xf>
    <xf numFmtId="0" fontId="23" fillId="0" borderId="0" xfId="1" applyFont="1" applyAlignment="1">
      <alignment horizontal="left" vertical="center"/>
    </xf>
    <xf numFmtId="0" fontId="12" fillId="0" borderId="72" xfId="1" applyFont="1" applyBorder="1" applyAlignment="1">
      <alignment horizontal="center" vertical="center"/>
    </xf>
    <xf numFmtId="0" fontId="12" fillId="0" borderId="9" xfId="1" applyFont="1" applyBorder="1" applyAlignment="1">
      <alignment horizontal="center" vertical="center"/>
    </xf>
    <xf numFmtId="0" fontId="18" fillId="0" borderId="72" xfId="1" applyFont="1" applyBorder="1" applyAlignment="1">
      <alignment horizontal="center" vertical="center" wrapText="1"/>
    </xf>
    <xf numFmtId="0" fontId="56" fillId="0" borderId="69" xfId="1" applyFont="1" applyBorder="1" applyAlignment="1">
      <alignment horizontal="left" vertical="center" wrapText="1"/>
    </xf>
    <xf numFmtId="0" fontId="56" fillId="0" borderId="0" xfId="1" applyFont="1" applyBorder="1" applyAlignment="1">
      <alignment horizontal="left" vertical="center" wrapText="1"/>
    </xf>
    <xf numFmtId="0" fontId="17" fillId="7" borderId="18" xfId="1" applyFont="1" applyFill="1" applyBorder="1" applyAlignment="1">
      <alignment horizontal="left" vertical="center" wrapText="1"/>
    </xf>
    <xf numFmtId="0" fontId="17" fillId="7" borderId="0" xfId="1" applyFont="1" applyFill="1" applyBorder="1" applyAlignment="1">
      <alignment horizontal="left" vertical="center" wrapText="1"/>
    </xf>
    <xf numFmtId="0" fontId="29" fillId="0" borderId="18" xfId="12" applyFont="1" applyBorder="1" applyAlignment="1">
      <alignment horizontal="left"/>
    </xf>
    <xf numFmtId="0" fontId="29" fillId="0" borderId="0" xfId="12" applyFont="1" applyBorder="1" applyAlignment="1">
      <alignment horizontal="left"/>
    </xf>
    <xf numFmtId="0" fontId="12" fillId="2" borderId="34"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21" fillId="0" borderId="38"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12" fillId="2" borderId="33" xfId="0" applyFont="1" applyFill="1" applyBorder="1" applyAlignment="1">
      <alignment horizontal="center" vertical="center"/>
    </xf>
    <xf numFmtId="0" fontId="34" fillId="2" borderId="33" xfId="0" applyFont="1" applyFill="1" applyBorder="1" applyAlignment="1">
      <alignment horizontal="center" vertical="center"/>
    </xf>
    <xf numFmtId="0" fontId="12" fillId="2" borderId="1" xfId="0" applyFont="1" applyFill="1" applyBorder="1" applyAlignment="1" applyProtection="1">
      <alignment horizontal="center" vertical="center"/>
    </xf>
    <xf numFmtId="0" fontId="12" fillId="2" borderId="18" xfId="0" applyFont="1" applyFill="1" applyBorder="1" applyAlignment="1">
      <alignment horizontal="center" vertical="center"/>
    </xf>
    <xf numFmtId="0" fontId="34" fillId="2" borderId="11" xfId="0" applyFont="1" applyFill="1" applyBorder="1" applyAlignment="1">
      <alignment horizontal="center" vertical="center"/>
    </xf>
    <xf numFmtId="0" fontId="37" fillId="6" borderId="5" xfId="2" applyFont="1" applyFill="1" applyBorder="1" applyAlignment="1" applyProtection="1">
      <alignment horizontal="left" vertical="center"/>
    </xf>
    <xf numFmtId="0" fontId="37" fillId="6" borderId="1" xfId="2" applyFont="1" applyFill="1" applyBorder="1" applyAlignment="1" applyProtection="1">
      <alignment horizontal="left" vertical="center"/>
    </xf>
    <xf numFmtId="0" fontId="37" fillId="6" borderId="34" xfId="2" applyFont="1" applyFill="1" applyBorder="1" applyAlignment="1" applyProtection="1">
      <alignment horizontal="left" vertical="center"/>
    </xf>
    <xf numFmtId="0" fontId="37" fillId="6" borderId="28" xfId="2" applyFont="1" applyFill="1" applyBorder="1" applyAlignment="1" applyProtection="1">
      <alignment horizontal="left" vertical="center"/>
    </xf>
    <xf numFmtId="0" fontId="37" fillId="6" borderId="3" xfId="2" applyFont="1" applyFill="1" applyBorder="1" applyAlignment="1" applyProtection="1">
      <alignment horizontal="left" vertical="center"/>
    </xf>
    <xf numFmtId="0" fontId="37" fillId="6" borderId="42" xfId="2" applyFont="1" applyFill="1" applyBorder="1" applyAlignment="1" applyProtection="1">
      <alignment horizontal="left" vertical="center"/>
    </xf>
    <xf numFmtId="0" fontId="20" fillId="2" borderId="5" xfId="0" applyFont="1" applyFill="1" applyBorder="1" applyAlignment="1">
      <alignment horizontal="left" vertical="center"/>
    </xf>
    <xf numFmtId="0" fontId="20" fillId="2" borderId="1" xfId="0" applyFont="1" applyFill="1" applyBorder="1" applyAlignment="1">
      <alignment horizontal="left" vertical="center"/>
    </xf>
    <xf numFmtId="0" fontId="20" fillId="2" borderId="34" xfId="0" applyFont="1" applyFill="1" applyBorder="1" applyAlignment="1">
      <alignment horizontal="left" vertical="center"/>
    </xf>
    <xf numFmtId="0" fontId="13" fillId="2" borderId="5" xfId="2" applyFont="1" applyFill="1" applyBorder="1" applyAlignment="1" applyProtection="1">
      <alignment horizontal="left" vertical="center"/>
    </xf>
    <xf numFmtId="0" fontId="13" fillId="2" borderId="1" xfId="2" applyFont="1" applyFill="1" applyBorder="1" applyAlignment="1" applyProtection="1">
      <alignment horizontal="left" vertical="center"/>
    </xf>
    <xf numFmtId="0" fontId="13" fillId="2" borderId="34" xfId="2" applyFont="1" applyFill="1" applyBorder="1" applyAlignment="1" applyProtection="1">
      <alignment horizontal="left" vertical="center"/>
    </xf>
    <xf numFmtId="0" fontId="37" fillId="6" borderId="46" xfId="2" applyFont="1" applyFill="1" applyBorder="1" applyAlignment="1" applyProtection="1">
      <alignment horizontal="left" vertical="center"/>
    </xf>
    <xf numFmtId="0" fontId="37" fillId="6" borderId="36" xfId="2" applyFont="1" applyFill="1" applyBorder="1" applyAlignment="1" applyProtection="1">
      <alignment horizontal="left" vertical="center"/>
    </xf>
    <xf numFmtId="0" fontId="37" fillId="6" borderId="37" xfId="2" applyFont="1" applyFill="1" applyBorder="1" applyAlignment="1" applyProtection="1">
      <alignment horizontal="left" vertical="center"/>
    </xf>
    <xf numFmtId="0" fontId="37" fillId="0" borderId="5" xfId="2" applyFont="1" applyFill="1" applyBorder="1" applyAlignment="1" applyProtection="1">
      <alignment horizontal="left" vertical="center"/>
    </xf>
    <xf numFmtId="0" fontId="37" fillId="0" borderId="1" xfId="2" applyFont="1" applyFill="1" applyBorder="1" applyAlignment="1" applyProtection="1">
      <alignment horizontal="left" vertical="center"/>
    </xf>
    <xf numFmtId="0" fontId="37" fillId="0" borderId="34" xfId="2" applyFont="1" applyFill="1" applyBorder="1" applyAlignment="1" applyProtection="1">
      <alignment horizontal="left" vertical="center"/>
    </xf>
    <xf numFmtId="0" fontId="13" fillId="6" borderId="35" xfId="0" applyFont="1" applyFill="1" applyBorder="1" applyAlignment="1" applyProtection="1">
      <alignment horizontal="left" vertical="center" wrapText="1"/>
    </xf>
    <xf numFmtId="0" fontId="13" fillId="6" borderId="36" xfId="0" applyFont="1" applyFill="1" applyBorder="1" applyAlignment="1" applyProtection="1">
      <alignment horizontal="left" vertical="center" wrapText="1"/>
    </xf>
    <xf numFmtId="0" fontId="13" fillId="6" borderId="37"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4" xfId="0" applyFont="1" applyFill="1" applyBorder="1" applyAlignment="1" applyProtection="1">
      <alignment horizontal="left" vertical="center" wrapText="1"/>
    </xf>
    <xf numFmtId="0" fontId="13" fillId="0" borderId="33" xfId="0" applyFont="1" applyFill="1" applyBorder="1" applyAlignment="1">
      <alignment horizontal="left" vertical="center" indent="2"/>
    </xf>
    <xf numFmtId="0" fontId="13" fillId="0" borderId="1" xfId="0" applyFont="1" applyFill="1" applyBorder="1" applyAlignment="1">
      <alignment horizontal="left" vertical="center" indent="2"/>
    </xf>
    <xf numFmtId="0" fontId="13" fillId="0" borderId="34" xfId="0" applyFont="1" applyFill="1" applyBorder="1" applyAlignment="1">
      <alignment horizontal="left" vertical="center" indent="2"/>
    </xf>
    <xf numFmtId="0" fontId="13" fillId="6" borderId="33" xfId="0" applyFont="1" applyFill="1" applyBorder="1" applyAlignment="1">
      <alignment horizontal="left" vertical="center" indent="2"/>
    </xf>
    <xf numFmtId="0" fontId="13" fillId="6" borderId="1" xfId="0" applyFont="1" applyFill="1" applyBorder="1" applyAlignment="1">
      <alignment horizontal="left" vertical="center" indent="2"/>
    </xf>
    <xf numFmtId="0" fontId="13" fillId="6" borderId="34" xfId="0" applyFont="1" applyFill="1" applyBorder="1" applyAlignment="1">
      <alignment horizontal="left" vertical="center" indent="2"/>
    </xf>
    <xf numFmtId="0" fontId="12" fillId="2" borderId="27"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3" fillId="6" borderId="24" xfId="0" applyFont="1" applyFill="1" applyBorder="1" applyAlignment="1" applyProtection="1">
      <alignment horizontal="left" vertical="center" wrapText="1"/>
    </xf>
    <xf numFmtId="0" fontId="13" fillId="6" borderId="6" xfId="0" applyFont="1" applyFill="1" applyBorder="1" applyAlignment="1" applyProtection="1">
      <alignment horizontal="left" vertical="center" wrapText="1"/>
    </xf>
    <xf numFmtId="0" fontId="13" fillId="6" borderId="39" xfId="0" applyFont="1" applyFill="1" applyBorder="1" applyAlignment="1" applyProtection="1">
      <alignment horizontal="left" vertical="center" wrapText="1"/>
    </xf>
    <xf numFmtId="0" fontId="40" fillId="6" borderId="5" xfId="7" applyFont="1" applyFill="1" applyBorder="1" applyAlignment="1" applyProtection="1">
      <alignment horizontal="left" vertical="center"/>
    </xf>
    <xf numFmtId="0" fontId="40" fillId="6" borderId="1" xfId="7" applyFont="1" applyFill="1" applyBorder="1" applyAlignment="1" applyProtection="1">
      <alignment horizontal="left" vertical="center"/>
    </xf>
    <xf numFmtId="0" fontId="40" fillId="6" borderId="34" xfId="7" applyFont="1" applyFill="1" applyBorder="1" applyAlignment="1" applyProtection="1">
      <alignment horizontal="left" vertical="center"/>
    </xf>
    <xf numFmtId="0" fontId="40" fillId="6" borderId="28" xfId="7" applyFont="1" applyFill="1" applyBorder="1" applyAlignment="1" applyProtection="1">
      <alignment horizontal="left" vertical="center"/>
    </xf>
    <xf numFmtId="0" fontId="40" fillId="6" borderId="3" xfId="7" applyFont="1" applyFill="1" applyBorder="1" applyAlignment="1" applyProtection="1">
      <alignment horizontal="left" vertical="center"/>
    </xf>
    <xf numFmtId="0" fontId="40" fillId="6" borderId="42" xfId="7" applyFont="1" applyFill="1" applyBorder="1" applyAlignment="1" applyProtection="1">
      <alignment horizontal="left" vertical="center"/>
    </xf>
    <xf numFmtId="0" fontId="13" fillId="6" borderId="0" xfId="0" applyFont="1" applyFill="1" applyBorder="1" applyAlignment="1" applyProtection="1">
      <alignment horizontal="left" vertical="center" wrapText="1"/>
    </xf>
    <xf numFmtId="0" fontId="13" fillId="6" borderId="4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42" xfId="0" applyFont="1" applyFill="1" applyBorder="1" applyAlignment="1" applyProtection="1">
      <alignment horizontal="left" vertical="center" wrapText="1"/>
    </xf>
    <xf numFmtId="0" fontId="12" fillId="5" borderId="43" xfId="0" applyFont="1" applyFill="1" applyBorder="1" applyAlignment="1">
      <alignment horizontal="left" vertical="center"/>
    </xf>
    <xf numFmtId="0" fontId="12" fillId="5" borderId="44" xfId="0" applyFont="1" applyFill="1" applyBorder="1" applyAlignment="1">
      <alignment horizontal="left" vertical="center"/>
    </xf>
    <xf numFmtId="0" fontId="12" fillId="5" borderId="45"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2" xfId="0" applyFont="1" applyFill="1" applyBorder="1" applyAlignment="1">
      <alignment horizontal="left" vertical="center"/>
    </xf>
    <xf numFmtId="14" fontId="12" fillId="5" borderId="47" xfId="0" applyNumberFormat="1" applyFont="1" applyFill="1" applyBorder="1" applyAlignment="1">
      <alignment horizontal="center" vertical="center"/>
    </xf>
    <xf numFmtId="14" fontId="12" fillId="5" borderId="44" xfId="0" applyNumberFormat="1" applyFont="1" applyFill="1" applyBorder="1" applyAlignment="1">
      <alignment horizontal="center" vertical="center"/>
    </xf>
    <xf numFmtId="14" fontId="12" fillId="5" borderId="45" xfId="0" applyNumberFormat="1" applyFont="1" applyFill="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34" fillId="2" borderId="1" xfId="0" applyFont="1" applyFill="1" applyBorder="1" applyAlignment="1">
      <alignment horizontal="center" vertical="center"/>
    </xf>
  </cellXfs>
  <cellStyles count="184">
    <cellStyle name="Comma" xfId="139" builtinId="3"/>
    <cellStyle name="Comma 13" xfId="172" xr:uid="{9AA7DEFD-5068-4A18-9B9A-5A2BF6DD5730}"/>
    <cellStyle name="Comma 2" xfId="8" xr:uid="{00000000-0005-0000-0000-000001000000}"/>
    <cellStyle name="Comma 2 2" xfId="109" xr:uid="{00000000-0005-0000-0000-000002000000}"/>
    <cellStyle name="Comma 3" xfId="9" xr:uid="{00000000-0005-0000-0000-000003000000}"/>
    <cellStyle name="Comma 3 2" xfId="110" xr:uid="{00000000-0005-0000-0000-000004000000}"/>
    <cellStyle name="Comma 3 2 2" xfId="149" xr:uid="{00000000-0005-0000-0000-000003000000}"/>
    <cellStyle name="Comma 3 3" xfId="111" xr:uid="{00000000-0005-0000-0000-000005000000}"/>
    <cellStyle name="Comma 3 4" xfId="112" xr:uid="{00000000-0005-0000-0000-000006000000}"/>
    <cellStyle name="Comma 3 5" xfId="148" xr:uid="{00000000-0005-0000-0000-000002000000}"/>
    <cellStyle name="Comma 4" xfId="113" xr:uid="{00000000-0005-0000-0000-000007000000}"/>
    <cellStyle name="Comma 4 2" xfId="152" xr:uid="{00000000-0005-0000-0000-000004000000}"/>
    <cellStyle name="Comma 5" xfId="114" xr:uid="{00000000-0005-0000-0000-000008000000}"/>
    <cellStyle name="Comma 5 2" xfId="159" xr:uid="{00000000-0005-0000-0000-000005000000}"/>
    <cellStyle name="Comma 6" xfId="162" xr:uid="{00000000-0005-0000-0000-000006000000}"/>
    <cellStyle name="Comma 7" xfId="182" xr:uid="{FD619052-B4E9-4A7A-B8E1-DAEAE9EEB266}"/>
    <cellStyle name="Comma 7 2" xfId="173" xr:uid="{11FEF589-7627-40CF-ADB9-063D3EA713FC}"/>
    <cellStyle name="Comma 8" xfId="141" xr:uid="{00000000-0005-0000-0000-0000B8000000}"/>
    <cellStyle name="Currency" xfId="138" builtinId="4"/>
    <cellStyle name="Currency 2" xfId="10" xr:uid="{00000000-0005-0000-0000-00000A000000}"/>
    <cellStyle name="Currency 2 2" xfId="115" xr:uid="{00000000-0005-0000-0000-00000B000000}"/>
    <cellStyle name="Currency 2 3" xfId="150" xr:uid="{00000000-0005-0000-0000-00000A000000}"/>
    <cellStyle name="Currency 3" xfId="158" xr:uid="{00000000-0005-0000-0000-00000B000000}"/>
    <cellStyle name="Currency 4" xfId="180" xr:uid="{752D2C46-16D5-40DA-B3E0-6E5F5397C120}"/>
    <cellStyle name="Currency 5" xfId="155" xr:uid="{00000000-0005-0000-0000-0000C3000000}"/>
    <cellStyle name="Currency 8" xfId="171" xr:uid="{12EE8E2A-D51D-41DA-BFEB-9B2C5C8F7EF8}"/>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7" builtinId="8"/>
    <cellStyle name="Hyperlink 2" xfId="2" xr:uid="{00000000-0005-0000-0000-000051000000}"/>
    <cellStyle name="Hyperlink 2 2" xfId="11" xr:uid="{00000000-0005-0000-0000-000052000000}"/>
    <cellStyle name="Hyperlink 2 3" xfId="157" xr:uid="{00000000-0005-0000-0000-00000D000000}"/>
    <cellStyle name="Hyperlink 3" xfId="166" xr:uid="{00000000-0005-0000-0000-00000E000000}"/>
    <cellStyle name="Hyperlink 4" xfId="154" xr:uid="{00000000-0005-0000-0000-0000C8000000}"/>
    <cellStyle name="Normal" xfId="0" builtinId="0"/>
    <cellStyle name="Normal 10" xfId="177" xr:uid="{8806E2CD-2603-4D3E-AE78-3965A8ED0977}"/>
    <cellStyle name="Normal 11" xfId="174" xr:uid="{2928AD6E-49E8-4065-B304-0128A2E7937E}"/>
    <cellStyle name="Normal 12" xfId="178" xr:uid="{E9049948-3C19-4B0F-BC2D-FC12CB1E6DA3}"/>
    <cellStyle name="Normal 13" xfId="179" xr:uid="{6084588B-338F-4975-82BD-3FAFC9FC6CE9}"/>
    <cellStyle name="Normal 14" xfId="140" xr:uid="{00000000-0005-0000-0000-0000CB000000}"/>
    <cellStyle name="Normal 15" xfId="164" xr:uid="{00000000-0005-0000-0000-000010000000}"/>
    <cellStyle name="Normal 15 2" xfId="167" xr:uid="{00000000-0005-0000-0000-000011000000}"/>
    <cellStyle name="Normal 2" xfId="1" xr:uid="{00000000-0005-0000-0000-000054000000}"/>
    <cellStyle name="Normal 2 2" xfId="105" xr:uid="{00000000-0005-0000-0000-000055000000}"/>
    <cellStyle name="Normal 2 2 2" xfId="137" xr:uid="{00000000-0005-0000-0000-000056000000}"/>
    <cellStyle name="Normal 2 2 2 2" xfId="161" xr:uid="{00000000-0005-0000-0000-000014000000}"/>
    <cellStyle name="Normal 2 3" xfId="116" xr:uid="{00000000-0005-0000-0000-000057000000}"/>
    <cellStyle name="Normal 2 4" xfId="117" xr:uid="{00000000-0005-0000-0000-000058000000}"/>
    <cellStyle name="Normal 2 5" xfId="143" xr:uid="{00000000-0005-0000-0000-000012000000}"/>
    <cellStyle name="Normal 3" xfId="3" xr:uid="{00000000-0005-0000-0000-000059000000}"/>
    <cellStyle name="Normal 3 2" xfId="4" xr:uid="{00000000-0005-0000-0000-00005A000000}"/>
    <cellStyle name="Normal 3 2 2" xfId="12" xr:uid="{00000000-0005-0000-0000-00005B000000}"/>
    <cellStyle name="Normal 3 2 2 2" xfId="87" xr:uid="{00000000-0005-0000-0000-00005C000000}"/>
    <cellStyle name="Normal 3 2 2 2 2" xfId="100" xr:uid="{00000000-0005-0000-0000-00005D000000}"/>
    <cellStyle name="Normal 3 2 2 2 2 2" xfId="136" xr:uid="{00000000-0005-0000-0000-00005E000000}"/>
    <cellStyle name="Normal 3 2 2 2 3" xfId="183" xr:uid="{A17D3A9E-110C-4D19-A80F-7AF91A6AB076}"/>
    <cellStyle name="Normal 3 2 2 3" xfId="94" xr:uid="{00000000-0005-0000-0000-00005F000000}"/>
    <cellStyle name="Normal 3 2 2 4" xfId="118" xr:uid="{00000000-0005-0000-0000-000060000000}"/>
    <cellStyle name="Normal 3 2 2 4 2" xfId="176" xr:uid="{FA9FD802-5CE6-4552-9098-D835FFC9E628}"/>
    <cellStyle name="Normal 3 2 2 5" xfId="168" xr:uid="{00000000-0005-0000-0000-000016000000}"/>
    <cellStyle name="Normal 3 2 2 6" xfId="134" xr:uid="{00000000-0005-0000-0000-000061000000}"/>
    <cellStyle name="Normal 3 2 2 7" xfId="135" xr:uid="{00000000-0005-0000-0000-000062000000}"/>
    <cellStyle name="Normal 3 2 3" xfId="86" xr:uid="{00000000-0005-0000-0000-000063000000}"/>
    <cellStyle name="Normal 3 2 3 2" xfId="99" xr:uid="{00000000-0005-0000-0000-000064000000}"/>
    <cellStyle name="Normal 3 2 4" xfId="92" xr:uid="{00000000-0005-0000-0000-000065000000}"/>
    <cellStyle name="Normal 3 2 5" xfId="119" xr:uid="{00000000-0005-0000-0000-000066000000}"/>
    <cellStyle name="Normal 3 3" xfId="13" xr:uid="{00000000-0005-0000-0000-000067000000}"/>
    <cellStyle name="Normal 3 3 2" xfId="88" xr:uid="{00000000-0005-0000-0000-000068000000}"/>
    <cellStyle name="Normal 3 3 2 2" xfId="101" xr:uid="{00000000-0005-0000-0000-000069000000}"/>
    <cellStyle name="Normal 3 3 3" xfId="95" xr:uid="{00000000-0005-0000-0000-00006A000000}"/>
    <cellStyle name="Normal 3 4" xfId="85" xr:uid="{00000000-0005-0000-0000-00006B000000}"/>
    <cellStyle name="Normal 3 4 2" xfId="98" xr:uid="{00000000-0005-0000-0000-00006C000000}"/>
    <cellStyle name="Normal 3 5" xfId="91" xr:uid="{00000000-0005-0000-0000-00006D000000}"/>
    <cellStyle name="Normal 3 6" xfId="120" xr:uid="{00000000-0005-0000-0000-00006E000000}"/>
    <cellStyle name="Normal 3 7" xfId="146" xr:uid="{00000000-0005-0000-0000-000015000000}"/>
    <cellStyle name="Normal 4" xfId="5" xr:uid="{00000000-0005-0000-0000-00006F000000}"/>
    <cellStyle name="Normal 4 2" xfId="14" xr:uid="{00000000-0005-0000-0000-000070000000}"/>
    <cellStyle name="Normal 4 2 2" xfId="90" xr:uid="{00000000-0005-0000-0000-000071000000}"/>
    <cellStyle name="Normal 4 2 2 2" xfId="103" xr:uid="{00000000-0005-0000-0000-000072000000}"/>
    <cellStyle name="Normal 4 2 3" xfId="96" xr:uid="{00000000-0005-0000-0000-000073000000}"/>
    <cellStyle name="Normal 4 3" xfId="89" xr:uid="{00000000-0005-0000-0000-000074000000}"/>
    <cellStyle name="Normal 4 3 2" xfId="102" xr:uid="{00000000-0005-0000-0000-000075000000}"/>
    <cellStyle name="Normal 4 4" xfId="93" xr:uid="{00000000-0005-0000-0000-000076000000}"/>
    <cellStyle name="Normal 4 5" xfId="121" xr:uid="{00000000-0005-0000-0000-000077000000}"/>
    <cellStyle name="Normal 4 6" xfId="145" xr:uid="{00000000-0005-0000-0000-000017000000}"/>
    <cellStyle name="Normal 5" xfId="84" xr:uid="{00000000-0005-0000-0000-000078000000}"/>
    <cellStyle name="Normal 5 2" xfId="97" xr:uid="{00000000-0005-0000-0000-000079000000}"/>
    <cellStyle name="Normal 5 3" xfId="122" xr:uid="{00000000-0005-0000-0000-00007A000000}"/>
    <cellStyle name="Normal 5 4" xfId="151" xr:uid="{00000000-0005-0000-0000-000018000000}"/>
    <cellStyle name="Normal 6" xfId="104" xr:uid="{00000000-0005-0000-0000-00007B000000}"/>
    <cellStyle name="Normal 6 2" xfId="156" xr:uid="{00000000-0005-0000-0000-000019000000}"/>
    <cellStyle name="Normal 7" xfId="106" xr:uid="{00000000-0005-0000-0000-00007C000000}"/>
    <cellStyle name="Normal 7 2" xfId="107" xr:uid="{00000000-0005-0000-0000-00007D000000}"/>
    <cellStyle name="Normal 7 2 2" xfId="123" xr:uid="{00000000-0005-0000-0000-00007E000000}"/>
    <cellStyle name="Normal 7 2 2 2" xfId="124" xr:uid="{00000000-0005-0000-0000-00007F000000}"/>
    <cellStyle name="Normal 7 2 3" xfId="125" xr:uid="{00000000-0005-0000-0000-000080000000}"/>
    <cellStyle name="Normal 7 2 4" xfId="126" xr:uid="{00000000-0005-0000-0000-000081000000}"/>
    <cellStyle name="Normal 7 3" xfId="127" xr:uid="{00000000-0005-0000-0000-000082000000}"/>
    <cellStyle name="Normal 7 3 2" xfId="128" xr:uid="{00000000-0005-0000-0000-000083000000}"/>
    <cellStyle name="Normal 7 4" xfId="165" xr:uid="{00000000-0005-0000-0000-00001A000000}"/>
    <cellStyle name="Normal 8" xfId="108" xr:uid="{00000000-0005-0000-0000-000084000000}"/>
    <cellStyle name="Normal 8 2" xfId="169" xr:uid="{00000000-0005-0000-0000-00001B000000}"/>
    <cellStyle name="Normal 9" xfId="175" xr:uid="{8DA84CE7-4C8E-48E1-A71C-2196C9D25E58}"/>
    <cellStyle name="Normal 9 2" xfId="144" xr:uid="{00000000-0005-0000-0000-00001C000000}"/>
    <cellStyle name="Percent" xfId="83" builtinId="5"/>
    <cellStyle name="Percent 2" xfId="6" xr:uid="{00000000-0005-0000-0000-000086000000}"/>
    <cellStyle name="Percent 2 2" xfId="129" xr:uid="{00000000-0005-0000-0000-000087000000}"/>
    <cellStyle name="Percent 2 3" xfId="147" xr:uid="{00000000-0005-0000-0000-000022000000}"/>
    <cellStyle name="Percent 3" xfId="130" xr:uid="{00000000-0005-0000-0000-000088000000}"/>
    <cellStyle name="Percent 3 2" xfId="131" xr:uid="{00000000-0005-0000-0000-000089000000}"/>
    <cellStyle name="Percent 3 3" xfId="132" xr:uid="{00000000-0005-0000-0000-00008A000000}"/>
    <cellStyle name="Percent 3 4" xfId="153" xr:uid="{00000000-0005-0000-0000-000024000000}"/>
    <cellStyle name="Percent 4" xfId="133" xr:uid="{00000000-0005-0000-0000-00008B000000}"/>
    <cellStyle name="Percent 4 2" xfId="160" xr:uid="{00000000-0005-0000-0000-000025000000}"/>
    <cellStyle name="Percent 5" xfId="163" xr:uid="{00000000-0005-0000-0000-000026000000}"/>
    <cellStyle name="Percent 6" xfId="181" xr:uid="{D8E98E43-551D-4D7B-8B43-05DF57746E48}"/>
    <cellStyle name="Percent 7" xfId="170" xr:uid="{5D092A68-8D7A-4A6B-8DC6-4E8387EA333C}"/>
    <cellStyle name="Percent 8" xfId="142" xr:uid="{00000000-0005-0000-0000-0000E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lhodge@v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topLeftCell="A19" zoomScale="80" zoomScaleNormal="80" workbookViewId="0">
      <selection activeCell="A21" sqref="A21"/>
    </sheetView>
  </sheetViews>
  <sheetFormatPr defaultColWidth="14.42578125" defaultRowHeight="12.75"/>
  <cols>
    <col min="1" max="1" width="190.42578125" style="178" customWidth="1"/>
    <col min="2" max="2" width="19" style="178" customWidth="1"/>
    <col min="3" max="26" width="164.42578125" style="178" customWidth="1"/>
    <col min="27" max="16384" width="14.42578125" style="178"/>
  </cols>
  <sheetData>
    <row r="1" spans="1:26" ht="21" customHeight="1">
      <c r="A1" s="176" t="s">
        <v>255</v>
      </c>
      <c r="B1" s="177"/>
      <c r="C1" s="177"/>
      <c r="D1" s="177"/>
      <c r="E1" s="177"/>
      <c r="F1" s="177"/>
      <c r="G1" s="177"/>
      <c r="H1" s="177"/>
      <c r="I1" s="177"/>
      <c r="J1" s="177"/>
      <c r="K1" s="177"/>
      <c r="L1" s="177"/>
      <c r="M1" s="177"/>
      <c r="N1" s="177"/>
      <c r="O1" s="177"/>
      <c r="P1" s="177"/>
      <c r="Q1" s="177"/>
      <c r="R1" s="177"/>
      <c r="S1" s="177"/>
      <c r="T1" s="177"/>
      <c r="U1" s="177"/>
      <c r="V1" s="177"/>
      <c r="W1" s="177"/>
      <c r="X1" s="177"/>
      <c r="Y1" s="177"/>
      <c r="Z1" s="177"/>
    </row>
    <row r="2" spans="1:26" ht="21" customHeight="1">
      <c r="A2" s="179" t="s">
        <v>160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row>
    <row r="3" spans="1:26" ht="23.45" customHeight="1">
      <c r="A3" s="176" t="s">
        <v>285</v>
      </c>
      <c r="B3" s="177"/>
      <c r="C3" s="177"/>
      <c r="D3" s="177"/>
      <c r="E3" s="177"/>
      <c r="F3" s="177"/>
      <c r="G3" s="177"/>
      <c r="H3" s="177"/>
      <c r="I3" s="177"/>
      <c r="J3" s="177"/>
      <c r="K3" s="177"/>
      <c r="L3" s="177"/>
      <c r="M3" s="177"/>
      <c r="N3" s="177"/>
      <c r="O3" s="177"/>
      <c r="P3" s="177"/>
      <c r="Q3" s="177"/>
      <c r="R3" s="177"/>
      <c r="S3" s="177"/>
      <c r="T3" s="177"/>
      <c r="U3" s="177"/>
      <c r="V3" s="177"/>
      <c r="W3" s="177"/>
      <c r="X3" s="177"/>
      <c r="Y3" s="177"/>
      <c r="Z3" s="177"/>
    </row>
    <row r="4" spans="1:26" ht="21" customHeight="1">
      <c r="A4" s="180" t="s">
        <v>161</v>
      </c>
      <c r="B4" s="177"/>
      <c r="C4" s="177"/>
      <c r="D4" s="177"/>
      <c r="E4" s="177"/>
      <c r="F4" s="177"/>
      <c r="G4" s="177"/>
      <c r="H4" s="177"/>
      <c r="I4" s="177"/>
      <c r="J4" s="177"/>
      <c r="K4" s="177"/>
      <c r="L4" s="177"/>
      <c r="M4" s="177"/>
      <c r="N4" s="177"/>
      <c r="O4" s="177"/>
      <c r="P4" s="177"/>
      <c r="Q4" s="177"/>
      <c r="R4" s="177"/>
      <c r="S4" s="177"/>
      <c r="T4" s="177"/>
      <c r="U4" s="177"/>
      <c r="V4" s="177"/>
      <c r="W4" s="177"/>
      <c r="X4" s="177"/>
      <c r="Y4" s="177"/>
      <c r="Z4" s="177"/>
    </row>
    <row r="5" spans="1:26" ht="92.25" customHeight="1">
      <c r="A5" s="181" t="s">
        <v>256</v>
      </c>
      <c r="B5" s="182"/>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26" ht="21" customHeight="1">
      <c r="A6" s="180" t="s">
        <v>257</v>
      </c>
      <c r="B6" s="183"/>
      <c r="C6" s="183"/>
      <c r="D6" s="183"/>
      <c r="E6" s="183"/>
      <c r="F6" s="183"/>
      <c r="G6" s="183"/>
      <c r="H6" s="183"/>
      <c r="I6" s="183"/>
      <c r="J6" s="183"/>
      <c r="K6" s="183"/>
      <c r="L6" s="183"/>
      <c r="M6" s="183"/>
      <c r="N6" s="183"/>
      <c r="O6" s="183"/>
      <c r="P6" s="183"/>
      <c r="Q6" s="183"/>
      <c r="R6" s="183"/>
      <c r="S6" s="183"/>
      <c r="T6" s="183"/>
      <c r="U6" s="183"/>
      <c r="V6" s="183"/>
      <c r="W6" s="183"/>
      <c r="X6" s="183"/>
      <c r="Y6" s="183"/>
      <c r="Z6" s="183"/>
    </row>
    <row r="7" spans="1:26" ht="54.95" customHeight="1">
      <c r="A7" s="184" t="s">
        <v>258</v>
      </c>
      <c r="B7" s="182"/>
      <c r="C7" s="182"/>
      <c r="D7" s="182"/>
      <c r="E7" s="182"/>
      <c r="F7" s="182"/>
      <c r="G7" s="182"/>
      <c r="H7" s="182"/>
      <c r="I7" s="182"/>
      <c r="J7" s="182"/>
      <c r="K7" s="182"/>
      <c r="L7" s="182"/>
      <c r="M7" s="182"/>
      <c r="N7" s="182"/>
      <c r="O7" s="182"/>
      <c r="P7" s="182"/>
      <c r="Q7" s="182"/>
      <c r="R7" s="182"/>
      <c r="S7" s="182"/>
      <c r="T7" s="182"/>
      <c r="U7" s="182"/>
      <c r="V7" s="182"/>
      <c r="W7" s="182"/>
      <c r="X7" s="182"/>
      <c r="Y7" s="182"/>
      <c r="Z7" s="182"/>
    </row>
    <row r="8" spans="1:26" ht="61.5" customHeight="1" thickBot="1">
      <c r="A8" s="185" t="s">
        <v>259</v>
      </c>
      <c r="B8" s="182"/>
      <c r="C8" s="182"/>
      <c r="D8" s="182"/>
      <c r="E8" s="182"/>
      <c r="F8" s="182"/>
      <c r="G8" s="182"/>
      <c r="H8" s="182"/>
      <c r="I8" s="182"/>
      <c r="J8" s="182"/>
      <c r="K8" s="182"/>
      <c r="L8" s="182"/>
      <c r="M8" s="182"/>
      <c r="N8" s="182"/>
      <c r="O8" s="182"/>
      <c r="P8" s="182"/>
      <c r="Q8" s="182"/>
      <c r="R8" s="182"/>
      <c r="S8" s="182"/>
      <c r="T8" s="182"/>
      <c r="U8" s="182"/>
      <c r="V8" s="182"/>
      <c r="W8" s="182"/>
      <c r="X8" s="182"/>
      <c r="Y8" s="182"/>
      <c r="Z8" s="182"/>
    </row>
    <row r="9" spans="1:26" ht="33" customHeight="1">
      <c r="A9" s="186" t="s">
        <v>260</v>
      </c>
      <c r="B9" s="182"/>
      <c r="C9" s="182"/>
      <c r="D9" s="182"/>
      <c r="E9" s="182"/>
      <c r="F9" s="182"/>
      <c r="G9" s="182"/>
      <c r="H9" s="182"/>
      <c r="I9" s="182"/>
      <c r="J9" s="182"/>
      <c r="K9" s="182"/>
      <c r="L9" s="182"/>
      <c r="M9" s="182"/>
      <c r="N9" s="182"/>
      <c r="O9" s="182"/>
      <c r="P9" s="182"/>
      <c r="Q9" s="182"/>
      <c r="R9" s="182"/>
      <c r="S9" s="182"/>
      <c r="T9" s="182"/>
      <c r="U9" s="182"/>
      <c r="V9" s="182"/>
      <c r="W9" s="182"/>
      <c r="X9" s="182"/>
      <c r="Y9" s="182"/>
      <c r="Z9" s="182"/>
    </row>
    <row r="10" spans="1:26" ht="22.5" customHeight="1">
      <c r="A10" s="187" t="s">
        <v>261</v>
      </c>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row>
    <row r="11" spans="1:26" s="190" customFormat="1" ht="225.95" customHeight="1">
      <c r="A11" s="188" t="s">
        <v>262</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row>
    <row r="12" spans="1:26" s="190" customFormat="1" ht="21.95" customHeight="1">
      <c r="A12" s="191" t="s">
        <v>263</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row>
    <row r="13" spans="1:26" ht="23.25" customHeight="1">
      <c r="A13" s="191" t="s">
        <v>227</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4" spans="1:26" ht="57" customHeight="1">
      <c r="A14" s="192" t="s">
        <v>218</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spans="1:26" ht="21" customHeight="1">
      <c r="A15" s="193" t="s">
        <v>216</v>
      </c>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row>
    <row r="16" spans="1:26" ht="60.75" customHeight="1">
      <c r="A16" s="192" t="s">
        <v>264</v>
      </c>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row>
    <row r="17" spans="1:26" ht="21" customHeight="1">
      <c r="A17" s="193" t="s">
        <v>217</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row>
    <row r="18" spans="1:26" ht="163.5" customHeight="1">
      <c r="A18" s="184" t="s">
        <v>265</v>
      </c>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row>
    <row r="19" spans="1:26" ht="37.5" customHeight="1">
      <c r="A19" s="195" t="s">
        <v>266</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row>
    <row r="20" spans="1:26" ht="39.75" customHeight="1">
      <c r="A20" s="196" t="s">
        <v>267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row>
    <row r="21" spans="1:26" ht="21" customHeight="1">
      <c r="A21" s="197" t="s">
        <v>190</v>
      </c>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row>
    <row r="22" spans="1:26" ht="21" customHeight="1">
      <c r="A22" s="197" t="s">
        <v>191</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row>
    <row r="23" spans="1:26" ht="21" customHeight="1">
      <c r="A23" s="198" t="s">
        <v>192</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row>
    <row r="24" spans="1:26" ht="127.5" customHeight="1">
      <c r="A24" s="181" t="s">
        <v>268</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spans="1:26" ht="21" customHeight="1">
      <c r="A25" s="193" t="s">
        <v>228</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spans="1:26" ht="70.5" customHeight="1">
      <c r="A26" s="192" t="s">
        <v>229</v>
      </c>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spans="1:26" ht="21" customHeight="1">
      <c r="A27" s="199" t="s">
        <v>219</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row>
    <row r="28" spans="1:26" ht="97.5" customHeight="1">
      <c r="A28" s="201" t="s">
        <v>269</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spans="1:26" ht="21" customHeight="1">
      <c r="A29" s="202" t="s">
        <v>162</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row>
    <row r="30" spans="1:26" ht="21" customHeight="1">
      <c r="A30" s="203" t="s">
        <v>270</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row>
    <row r="31" spans="1:26" ht="21" customHeight="1">
      <c r="A31" s="203" t="s">
        <v>163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row>
    <row r="32" spans="1:26" ht="21" customHeight="1">
      <c r="A32" s="203" t="s">
        <v>164</v>
      </c>
      <c r="B32" s="182"/>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spans="1:26" ht="21" customHeight="1">
      <c r="A33" s="203" t="s">
        <v>165</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spans="1:26" ht="21" customHeight="1">
      <c r="A34" s="203" t="s">
        <v>166</v>
      </c>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spans="1:26" ht="21" customHeight="1">
      <c r="A35" s="193" t="s">
        <v>231</v>
      </c>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21" customHeight="1">
      <c r="A36" s="204" t="s">
        <v>167</v>
      </c>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row>
    <row r="37" spans="1:26" ht="145.5" customHeight="1">
      <c r="A37" s="205" t="s">
        <v>168</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row>
    <row r="38" spans="1:26" ht="57.75" customHeight="1">
      <c r="A38" s="205" t="s">
        <v>169</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row>
    <row r="39" spans="1:26" ht="64.5" customHeight="1">
      <c r="A39" s="205" t="s">
        <v>170</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row>
    <row r="40" spans="1:26" ht="93" customHeight="1">
      <c r="A40" s="205" t="s">
        <v>171</v>
      </c>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row>
    <row r="41" spans="1:26" ht="28.5" customHeight="1">
      <c r="A41" s="205" t="s">
        <v>172</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row>
    <row r="42" spans="1:26" ht="26.25" customHeight="1">
      <c r="A42" s="207" t="s">
        <v>173</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row>
    <row r="43" spans="1:26" ht="36" customHeight="1">
      <c r="A43" s="205" t="s">
        <v>174</v>
      </c>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row>
    <row r="44" spans="1:26" ht="20.25" customHeight="1">
      <c r="A44" s="205" t="s">
        <v>175</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row>
    <row r="45" spans="1:26" ht="21.75" customHeight="1">
      <c r="A45" s="205" t="s">
        <v>176</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row>
    <row r="46" spans="1:26" ht="24.75" customHeight="1">
      <c r="A46" s="207" t="s">
        <v>177</v>
      </c>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row>
    <row r="47" spans="1:26" ht="17.25" customHeight="1">
      <c r="A47" s="207" t="s">
        <v>178</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row>
    <row r="48" spans="1:26" ht="35.25" customHeight="1">
      <c r="A48" s="207" t="s">
        <v>179</v>
      </c>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row>
    <row r="49" spans="1:26" ht="57" customHeight="1">
      <c r="A49" s="207" t="s">
        <v>180</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row>
    <row r="50" spans="1:26" ht="62.25" customHeight="1">
      <c r="A50" s="207" t="s">
        <v>181</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row>
    <row r="51" spans="1:26" ht="122.25" customHeight="1">
      <c r="A51" s="207" t="s">
        <v>182</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row>
    <row r="52" spans="1:26" ht="69.75" customHeight="1">
      <c r="A52" s="207" t="s">
        <v>183</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row>
    <row r="53" spans="1:26" ht="24" customHeight="1">
      <c r="A53" s="207" t="s">
        <v>184</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row>
    <row r="54" spans="1:26" ht="23.25" customHeight="1">
      <c r="A54" s="207" t="s">
        <v>185</v>
      </c>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row>
    <row r="55" spans="1:26" ht="101.45" customHeight="1">
      <c r="A55" s="207" t="s">
        <v>186</v>
      </c>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51.75" customHeight="1">
      <c r="A56" s="207" t="s">
        <v>187</v>
      </c>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89.25" customHeight="1">
      <c r="A57" s="207" t="s">
        <v>188</v>
      </c>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32.25" customHeight="1">
      <c r="A58" s="207" t="s">
        <v>189</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5.75" hidden="1" customHeight="1">
      <c r="A59" s="208"/>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ht="15.75" hidden="1" customHeight="1">
      <c r="A60" s="208"/>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ht="15.75" hidden="1" customHeight="1">
      <c r="A61" s="208"/>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ht="15.7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row>
    <row r="63" spans="1:26" ht="15.7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ht="15.75"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ht="15.75"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ht="15.75"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ht="15.7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ht="15.7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ht="15.7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ht="15.7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ht="15.7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ht="15.7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ht="15.7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ht="15.7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ht="15.7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ht="15.7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ht="15.7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ht="15.7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ht="15.7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ht="15.7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ht="15.7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ht="15.7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ht="15.7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ht="15.7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ht="15.7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ht="15.7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ht="15.7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ht="15.7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ht="15.7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ht="15.7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ht="15.7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ht="15.7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ht="15.7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ht="15.7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ht="15.7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ht="15.7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ht="15.7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ht="15.7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ht="15.7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ht="15.7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ht="15.7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ht="15.7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ht="15.7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ht="15.7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ht="15.7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ht="15.7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ht="15.7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ht="15.7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ht="15.7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ht="15.7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ht="15.7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ht="15.7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ht="15.7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ht="15.7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ht="15.7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ht="15.7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ht="15.7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ht="15.7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ht="15.7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ht="15.7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ht="15.7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ht="15.7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ht="15.7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ht="15.7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ht="15.7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ht="15.7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ht="15.7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ht="15.7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ht="15.7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ht="15.7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ht="15.7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ht="15.7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ht="15.7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ht="15.7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ht="15.7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ht="15.7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ht="15.7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ht="15.7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ht="15.7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ht="15.7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ht="15.7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ht="15.7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ht="15.7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ht="15.7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ht="15.7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ht="15.7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ht="15.7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ht="15.7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ht="15.7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ht="15.7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row r="151" spans="1:26" ht="15.7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row>
    <row r="152" spans="1:26" ht="15.7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row>
    <row r="153" spans="1:26" ht="15.7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row>
    <row r="154" spans="1:26" ht="15.7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row>
    <row r="155" spans="1:26" ht="15.7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row>
    <row r="156" spans="1:26" ht="15.7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row>
    <row r="157" spans="1:26" ht="15.7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row>
    <row r="158" spans="1:26" ht="15.7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row>
    <row r="159" spans="1:26" ht="15.7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row>
    <row r="160" spans="1:26" ht="15.7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row>
    <row r="161" spans="1:26" ht="15.7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row>
    <row r="162" spans="1:26" ht="15.7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row>
    <row r="163" spans="1:26" ht="15.7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row>
    <row r="164" spans="1:26" ht="15.7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row>
    <row r="165" spans="1:26" ht="15.7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row>
    <row r="166" spans="1:26" ht="15.7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row>
    <row r="167" spans="1:26" ht="15.7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row>
    <row r="168" spans="1:26" ht="15.7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row>
    <row r="169" spans="1:26" ht="15.7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row>
    <row r="170" spans="1:26" ht="15.7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row>
    <row r="171" spans="1:26" ht="15.7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row>
    <row r="172" spans="1:26" ht="15.7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row>
    <row r="173" spans="1:26" ht="15.7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row>
    <row r="174" spans="1:26" ht="15.7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row>
    <row r="175" spans="1:26" ht="15.7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row>
    <row r="176" spans="1:26" ht="15.7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row>
    <row r="177" spans="1:26" ht="15.7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row>
    <row r="178" spans="1:26" ht="15.7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row>
    <row r="179" spans="1:26" ht="15.7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row>
    <row r="180" spans="1:26" ht="15.7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row>
    <row r="181" spans="1:26" ht="15.7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row>
    <row r="182" spans="1:26" ht="15.7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row>
    <row r="183" spans="1:26" ht="15.7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row>
    <row r="184" spans="1:26" ht="15.7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row>
    <row r="185" spans="1:26" ht="15.7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row>
    <row r="186" spans="1:26" ht="15.7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row>
    <row r="187" spans="1:26" ht="15.7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row>
    <row r="188" spans="1:26" ht="15.7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row>
    <row r="189" spans="1:26" ht="15.7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row>
    <row r="190" spans="1:26" ht="15.7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row>
    <row r="191" spans="1:26" ht="15.7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row>
    <row r="192" spans="1:26" ht="15.7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row>
    <row r="193" spans="1:26" ht="15.7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row>
    <row r="194" spans="1:26" ht="15.7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row>
    <row r="195" spans="1:26" ht="15.7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row>
    <row r="196" spans="1:26" ht="15.7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row>
    <row r="197" spans="1:26" ht="15.7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row>
    <row r="198" spans="1:26" ht="15.7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row>
    <row r="199" spans="1:26" ht="15.7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row>
    <row r="200" spans="1:26" ht="15.7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row>
    <row r="201" spans="1:26" ht="15.7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row>
    <row r="202" spans="1:26" ht="15.7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row>
    <row r="203" spans="1:26" ht="15.7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row>
    <row r="204" spans="1:26" ht="15.7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row>
    <row r="205" spans="1:26" ht="15.7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row>
    <row r="206" spans="1:26" ht="15.7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row>
    <row r="207" spans="1:26" ht="15.7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row>
    <row r="208" spans="1:26" ht="15.7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row>
    <row r="209" spans="1:26" ht="15.7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row>
    <row r="210" spans="1:26" ht="15.7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row>
    <row r="211" spans="1:26" ht="15.7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row>
    <row r="212" spans="1:26" ht="15.7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row>
    <row r="213" spans="1:26" ht="15.7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row>
    <row r="214" spans="1:26" ht="15.7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row>
    <row r="215" spans="1:26" ht="15.7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row>
    <row r="216" spans="1:26" ht="15.7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row>
    <row r="217" spans="1:26" ht="15.7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row>
    <row r="218" spans="1:26" ht="15.7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row>
    <row r="219" spans="1:26" ht="15.7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row>
    <row r="220" spans="1:26" ht="15.7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row>
    <row r="221" spans="1:26" ht="15.75"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row>
    <row r="222" spans="1:26" ht="15.75"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row>
    <row r="223" spans="1:26" ht="15.7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row>
    <row r="224" spans="1:26" ht="15.7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row>
    <row r="225" spans="1:26" ht="15.75"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row>
    <row r="226" spans="1:26" ht="15.75"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row>
    <row r="227" spans="1:26" ht="15.75"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row>
    <row r="228" spans="1:26" ht="15.75"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row>
    <row r="229" spans="1:26" ht="15.75"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row>
    <row r="230" spans="1:26" ht="15.75"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row>
    <row r="231" spans="1:26" ht="15.75"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row>
    <row r="232" spans="1:26" ht="15.75"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row>
    <row r="233" spans="1:26" ht="15.75"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row>
    <row r="234" spans="1:26" ht="15.75"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row>
    <row r="235" spans="1:26" ht="15.75"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row>
    <row r="236" spans="1:26" ht="15.75"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row>
    <row r="237" spans="1:26" ht="15.75"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row>
    <row r="238" spans="1:26" ht="15.75"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row>
    <row r="239" spans="1:26" ht="15.75"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row>
    <row r="240" spans="1:26" ht="15.75"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row>
    <row r="241" spans="1:26" ht="15.75"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row>
    <row r="242" spans="1:26" ht="15.75"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row>
    <row r="243" spans="1:26" ht="15.75"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row>
    <row r="244" spans="1:26" ht="15.75"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row>
    <row r="245" spans="1:26" ht="15.75"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row>
    <row r="246" spans="1:26" ht="15.75"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row>
    <row r="247" spans="1:26" ht="15.75"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row>
    <row r="248" spans="1:26" ht="15.75"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row>
    <row r="249" spans="1:26" ht="15.75"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row>
    <row r="250" spans="1:26" ht="15.75"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row>
    <row r="251" spans="1:26" ht="15.75"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row>
    <row r="252" spans="1:26" ht="15.75"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row>
    <row r="253" spans="1:26" ht="15.75"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row>
    <row r="254" spans="1:26" ht="15.75" customHeight="1">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row>
    <row r="255" spans="1:26" ht="15.75" customHeight="1">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row>
    <row r="256" spans="1:26" ht="15.75" customHeight="1">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row>
    <row r="257" spans="1:26" ht="15.75" customHeight="1">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row>
    <row r="258" spans="1:26" ht="15.75" customHeight="1">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row>
    <row r="259" spans="1:26" ht="15.75" customHeight="1">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row>
    <row r="260" spans="1:26" ht="15.75" customHeight="1">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row>
    <row r="261" spans="1:26" ht="15.75" customHeight="1">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row>
    <row r="262" spans="1:26" ht="15.75" customHeight="1">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row>
    <row r="263" spans="1:26" ht="15.75" customHeight="1">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row>
    <row r="264" spans="1:26" ht="15.75" customHeight="1">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row>
    <row r="265" spans="1:26" ht="15.75" customHeight="1">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row>
    <row r="266" spans="1:26" ht="15.75" customHeight="1">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row>
    <row r="267" spans="1:26" ht="15.75"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row>
    <row r="268" spans="1:26" ht="15.75" customHeight="1">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row>
    <row r="269" spans="1:26" ht="15.75" customHeight="1">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row>
    <row r="270" spans="1:26" ht="15.75" customHeight="1">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row>
    <row r="271" spans="1:26" ht="15.75" customHeight="1">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row>
    <row r="272" spans="1:26" ht="15.75" customHeight="1">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row>
    <row r="273" spans="1:26" ht="15.75" customHeight="1">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row>
    <row r="274" spans="1:26" ht="15.75" customHeight="1">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row>
    <row r="275" spans="1:26" ht="15.75" customHeight="1">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row>
    <row r="276" spans="1:26" ht="15.75" customHeight="1">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row>
    <row r="277" spans="1:26" ht="15.75" customHeight="1">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row>
    <row r="278" spans="1:26" ht="15.75" customHeight="1">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row>
    <row r="279" spans="1:26" ht="15.75" customHeight="1">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row>
    <row r="280" spans="1:26" ht="15.75" customHeight="1">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row>
    <row r="281" spans="1:26" ht="15.75" customHeight="1">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row>
    <row r="282" spans="1:26" ht="15.75" customHeight="1">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row>
    <row r="283" spans="1:26" ht="15.75" customHeight="1">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row>
    <row r="284" spans="1:26" ht="15.75" customHeight="1">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row>
    <row r="285" spans="1:26" ht="15.75" customHeight="1">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row>
    <row r="286" spans="1:26" ht="15.75" customHeight="1">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row>
    <row r="287" spans="1:26" ht="15.75" customHeight="1">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row>
    <row r="288" spans="1:26" ht="15.75" customHeight="1">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row>
    <row r="289" spans="1:26" ht="15.75" customHeight="1">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row>
    <row r="290" spans="1:26" ht="15.75" customHeight="1">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row>
    <row r="291" spans="1:26" ht="15.75" customHeight="1">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row>
    <row r="292" spans="1:26" ht="15.75" customHeight="1">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row>
    <row r="293" spans="1:26" ht="15.75" customHeight="1">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row>
    <row r="294" spans="1:26" ht="15.75" customHeight="1">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row>
    <row r="295" spans="1:26" ht="15.75" customHeight="1">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row>
    <row r="296" spans="1:26" ht="15.75" customHeight="1">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row>
    <row r="297" spans="1:26" ht="15.75" customHeight="1">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row>
    <row r="298" spans="1:26" ht="15.75" customHeight="1">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row>
    <row r="299" spans="1:26" ht="15.75" customHeight="1">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row>
    <row r="300" spans="1:26" ht="15.75" customHeight="1">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row>
    <row r="301" spans="1:26" ht="15.75" customHeight="1">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row>
    <row r="302" spans="1:26" ht="15.75" customHeight="1">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row>
    <row r="303" spans="1:26" ht="15.75" customHeight="1">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row>
    <row r="304" spans="1:26" ht="15.75" customHeight="1">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row>
    <row r="305" spans="1:26" ht="15.75" customHeight="1">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row>
    <row r="306" spans="1:26" ht="15.75" customHeight="1">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row>
    <row r="307" spans="1:26" ht="15.75" customHeight="1">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row>
    <row r="308" spans="1:26" ht="15.75" customHeight="1">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row>
    <row r="309" spans="1:26" ht="15.75" customHeight="1">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row>
    <row r="310" spans="1:26" ht="15.75" customHeight="1">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row>
    <row r="311" spans="1:26" ht="15.75" customHeight="1">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row>
    <row r="312" spans="1:26" ht="15.75" customHeight="1">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row>
    <row r="313" spans="1:26" ht="15.75" customHeight="1">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row>
    <row r="314" spans="1:26" ht="15.75" customHeight="1">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row>
    <row r="315" spans="1:26" ht="15.75" customHeight="1">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row>
    <row r="316" spans="1:26" ht="15.75" customHeight="1">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row>
    <row r="317" spans="1:26" ht="15.75" customHeight="1">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row>
    <row r="318" spans="1:26" ht="15.75" customHeight="1">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row>
    <row r="319" spans="1:26" ht="15.75" customHeight="1">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row>
    <row r="320" spans="1:26" ht="15.75" customHeight="1">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row>
    <row r="321" spans="1:26" ht="15.75" customHeight="1">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row>
    <row r="322" spans="1:26" ht="15.75" customHeight="1">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row>
    <row r="323" spans="1:26" ht="15.75" customHeight="1">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row>
    <row r="324" spans="1:26" ht="15.75" customHeight="1">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row>
    <row r="325" spans="1:26" ht="15.75" customHeight="1">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row>
    <row r="326" spans="1:26" ht="15.75" customHeight="1">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row>
    <row r="327" spans="1:26" ht="15.75" customHeight="1">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row>
    <row r="328" spans="1:26" ht="15.75" customHeight="1">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row>
    <row r="329" spans="1:26" ht="15.75" customHeight="1">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row>
    <row r="330" spans="1:26" ht="15.75" customHeight="1">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row>
    <row r="331" spans="1:26" ht="15.75" customHeight="1">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row>
    <row r="332" spans="1:26" ht="15.75" customHeight="1">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row>
    <row r="333" spans="1:26" ht="15.75" customHeight="1">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row>
    <row r="334" spans="1:26" ht="15.75" customHeight="1">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row>
    <row r="335" spans="1:26" ht="15.75" customHeight="1">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row>
    <row r="336" spans="1:26" ht="15.75" customHeight="1">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row>
    <row r="337" spans="1:26" ht="15.75" customHeight="1">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row>
    <row r="338" spans="1:26" ht="15.75" customHeight="1">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row>
    <row r="339" spans="1:26" ht="15.75" customHeight="1">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row>
    <row r="340" spans="1:26" ht="15.75" customHeight="1">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row>
    <row r="341" spans="1:26" ht="15.75" customHeight="1">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row>
    <row r="342" spans="1:26" ht="15.75" customHeight="1">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row>
    <row r="343" spans="1:26" ht="15.75" customHeight="1">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row>
    <row r="344" spans="1:26" ht="15.75" customHeight="1">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row>
    <row r="345" spans="1:26" ht="15.75" customHeight="1">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row>
    <row r="346" spans="1:26" ht="15.75" customHeight="1">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row>
    <row r="347" spans="1:26" ht="15.75" customHeight="1">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row>
    <row r="348" spans="1:26" ht="15.75" customHeight="1">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row>
    <row r="349" spans="1:26" ht="15.75" customHeight="1">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row>
    <row r="350" spans="1:26" ht="15.75" customHeight="1">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row>
    <row r="351" spans="1:26" ht="15.75" customHeight="1">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row>
    <row r="352" spans="1:26" ht="15.75" customHeight="1">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row>
    <row r="353" spans="1:26" ht="15.75" customHeight="1">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row>
    <row r="354" spans="1:26" ht="15.75" customHeight="1">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row>
    <row r="355" spans="1:26" ht="15.75" customHeight="1">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row>
    <row r="356" spans="1:26" ht="15.75" customHeight="1">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row>
    <row r="357" spans="1:26" ht="15.75" customHeight="1">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row>
    <row r="358" spans="1:26" ht="15.75" customHeight="1">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row>
    <row r="359" spans="1:26" ht="15.75" customHeight="1">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row>
    <row r="360" spans="1:26" ht="15.75" customHeight="1">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row>
    <row r="361" spans="1:26" ht="15.75" customHeight="1">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row>
    <row r="362" spans="1:26" ht="15.75" customHeight="1">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row>
    <row r="363" spans="1:26" ht="15.75" customHeight="1">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row>
    <row r="364" spans="1:26" ht="15.75" customHeight="1">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row>
    <row r="365" spans="1:26" ht="15.75" customHeight="1">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row>
    <row r="366" spans="1:26" ht="15.75" customHeight="1">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row>
    <row r="367" spans="1:26" ht="15.75" customHeight="1">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row>
    <row r="368" spans="1:26" ht="15.75" customHeight="1">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row>
    <row r="369" spans="1:26" ht="15.75" customHeight="1">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row>
    <row r="370" spans="1:26" ht="15.75" customHeight="1">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row>
    <row r="371" spans="1:26" ht="15.75" customHeight="1">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row>
    <row r="372" spans="1:26" ht="15.75" customHeight="1">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row>
    <row r="373" spans="1:26" ht="15.75" customHeight="1">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row>
    <row r="374" spans="1:26" ht="15.75" customHeight="1">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row>
    <row r="375" spans="1:26" ht="15.75" customHeight="1">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row>
    <row r="376" spans="1:26" ht="15.75" customHeight="1">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row>
    <row r="377" spans="1:26" ht="15.75" customHeight="1">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row>
    <row r="378" spans="1:26" ht="15.75" customHeight="1">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row>
    <row r="379" spans="1:26" ht="15.75" customHeight="1">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row>
    <row r="380" spans="1:26" ht="15.75" customHeight="1">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row>
    <row r="381" spans="1:26" ht="15.75" customHeight="1">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row>
    <row r="382" spans="1:26" ht="15.75" customHeight="1">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row>
    <row r="383" spans="1:26" ht="15.75" customHeight="1">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row>
    <row r="384" spans="1:26" ht="15.75" customHeight="1">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row>
    <row r="385" spans="1:26" ht="15.75" customHeight="1">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row>
    <row r="386" spans="1:26" ht="15.75" customHeight="1">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row>
    <row r="387" spans="1:26" ht="15.75" customHeight="1">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row>
    <row r="388" spans="1:26" ht="15.75" customHeight="1">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row>
    <row r="389" spans="1:26" ht="15.75" customHeight="1">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row>
    <row r="390" spans="1:26" ht="15.75" customHeight="1">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row>
    <row r="391" spans="1:26" ht="15.75" customHeight="1">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row>
    <row r="392" spans="1:26" ht="15.75" customHeight="1">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row>
    <row r="393" spans="1:26" ht="15.75" customHeight="1">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row>
    <row r="394" spans="1:26" ht="15.75" customHeight="1">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row>
    <row r="395" spans="1:26" ht="15.75" customHeight="1">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row>
    <row r="396" spans="1:26" ht="15.75" customHeight="1">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row>
    <row r="397" spans="1:26" ht="15.75" customHeight="1">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row>
    <row r="398" spans="1:26" ht="15.75" customHeight="1">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row>
    <row r="399" spans="1:26" ht="15.75" customHeight="1">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row>
    <row r="400" spans="1:26" ht="15.75" customHeight="1">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row>
    <row r="401" spans="1:26" ht="15.75" customHeight="1">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row>
    <row r="402" spans="1:26" ht="15.75" customHeight="1">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row>
    <row r="403" spans="1:26" ht="15.75" customHeight="1">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row>
    <row r="404" spans="1:26" ht="15.75" customHeight="1">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row>
    <row r="405" spans="1:26" ht="15.75" customHeight="1">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row>
    <row r="406" spans="1:26" ht="15.75" customHeight="1">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row>
    <row r="407" spans="1:26" ht="15.75" customHeight="1">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row>
    <row r="408" spans="1:26" ht="15.75" customHeight="1">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row>
    <row r="409" spans="1:26" ht="15.75" customHeight="1">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row>
    <row r="410" spans="1:26" ht="15.75" customHeight="1">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row>
    <row r="411" spans="1:26" ht="15.75" customHeight="1">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row>
    <row r="412" spans="1:26" ht="15.75" customHeight="1">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row>
    <row r="413" spans="1:26" ht="15.75" customHeight="1">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row>
    <row r="414" spans="1:26" ht="15.75" customHeight="1">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row>
    <row r="415" spans="1:26" ht="15.75" customHeight="1">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row>
    <row r="416" spans="1:26" ht="15.75" customHeight="1">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row>
    <row r="417" spans="1:26" ht="15.75" customHeight="1">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row>
    <row r="418" spans="1:26" ht="15.75" customHeight="1">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row>
    <row r="419" spans="1:26" ht="15.75" customHeight="1">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row>
    <row r="420" spans="1:26" ht="15.75" customHeight="1">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row>
    <row r="421" spans="1:26" ht="15.75" customHeight="1">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row>
    <row r="422" spans="1:26" ht="15.75" customHeight="1">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row>
    <row r="423" spans="1:26" ht="15.75" customHeight="1">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row>
    <row r="424" spans="1:26" ht="15.75" customHeight="1">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row>
    <row r="425" spans="1:26" ht="15.75" customHeight="1">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row>
    <row r="426" spans="1:26" ht="15.75" customHeight="1">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row>
    <row r="427" spans="1:26" ht="15.75" customHeight="1">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row>
    <row r="428" spans="1:26" ht="15.75" customHeight="1">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row>
    <row r="429" spans="1:26" ht="15.75" customHeight="1">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row>
    <row r="430" spans="1:26" ht="15.75" customHeight="1">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row>
    <row r="431" spans="1:26" ht="15.75" customHeight="1">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row>
    <row r="432" spans="1:26" ht="15.75" customHeight="1">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row>
    <row r="433" spans="1:26" ht="15.75" customHeight="1">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row>
    <row r="434" spans="1:26" ht="15.75" customHeight="1">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row>
    <row r="435" spans="1:26" ht="15.75" customHeight="1">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row>
    <row r="436" spans="1:26" ht="15.75" customHeight="1">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row>
    <row r="437" spans="1:26" ht="15.75" customHeight="1">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row>
    <row r="438" spans="1:26" ht="15.75" customHeight="1">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row>
    <row r="439" spans="1:26" ht="15.75" customHeight="1">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row>
    <row r="440" spans="1:26" ht="15.75" customHeight="1">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row>
    <row r="441" spans="1:26" ht="15.75" customHeight="1">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row>
    <row r="442" spans="1:26" ht="15.75" customHeight="1">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row>
    <row r="443" spans="1:26" ht="15.75" customHeight="1">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row>
    <row r="444" spans="1:26" ht="15.75" customHeight="1">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row>
    <row r="445" spans="1:26" ht="15.75" customHeight="1">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row>
    <row r="446" spans="1:26" ht="15.75" customHeight="1">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row>
    <row r="447" spans="1:26" ht="15.75" customHeight="1">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row>
    <row r="448" spans="1:26" ht="15.75" customHeight="1">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row>
    <row r="449" spans="1:26" ht="15.75" customHeight="1">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row>
    <row r="450" spans="1:26" ht="15.75" customHeight="1">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row>
    <row r="451" spans="1:26" ht="15.75" customHeight="1">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row>
    <row r="452" spans="1:26" ht="15.75" customHeight="1">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row>
    <row r="453" spans="1:26" ht="15.75" customHeight="1">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row>
    <row r="454" spans="1:26" ht="15.75" customHeight="1">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row>
    <row r="455" spans="1:26" ht="15.75" customHeight="1">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row>
    <row r="456" spans="1:26" ht="15.75" customHeight="1">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row>
    <row r="457" spans="1:26" ht="15.75" customHeight="1">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row>
    <row r="458" spans="1:26" ht="15.75" customHeight="1">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row>
    <row r="459" spans="1:26" ht="15.75" customHeight="1">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row>
    <row r="460" spans="1:26" ht="15.75" customHeight="1">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row>
    <row r="461" spans="1:26" ht="15.75" customHeight="1">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row>
    <row r="462" spans="1:26" ht="15.75" customHeight="1">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row>
    <row r="463" spans="1:26" ht="15.75" customHeight="1">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row>
    <row r="464" spans="1:26" ht="15.75" customHeight="1">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row>
    <row r="465" spans="1:26" ht="15.75" customHeight="1">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row>
    <row r="466" spans="1:26" ht="15.75" customHeight="1">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row>
    <row r="467" spans="1:26" ht="15.75" customHeight="1">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row>
    <row r="468" spans="1:26" ht="15.75" customHeight="1">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row>
    <row r="469" spans="1:26" ht="15.75" customHeight="1">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row>
    <row r="470" spans="1:26" ht="15.75" customHeight="1">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row>
    <row r="471" spans="1:26" ht="15.75" customHeight="1">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row>
    <row r="472" spans="1:26" ht="15.75" customHeight="1">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row>
    <row r="473" spans="1:26" ht="15.75" customHeight="1">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row>
    <row r="474" spans="1:26" ht="15.75" customHeight="1">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row>
    <row r="475" spans="1:26" ht="15.75" customHeight="1">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row>
    <row r="476" spans="1:26" ht="15.75" customHeight="1">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row>
    <row r="477" spans="1:26" ht="15.75" customHeight="1">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row>
    <row r="478" spans="1:26" ht="15.75" customHeight="1">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row>
    <row r="479" spans="1:26" ht="15.75" customHeight="1">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row>
    <row r="480" spans="1:26" ht="15.75" customHeight="1">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row>
    <row r="481" spans="1:26" ht="15.75" customHeight="1">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row>
    <row r="482" spans="1:26" ht="15.75" customHeight="1">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row>
    <row r="483" spans="1:26" ht="15.75" customHeight="1">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row>
    <row r="484" spans="1:26" ht="15.75" customHeight="1">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row>
    <row r="485" spans="1:26" ht="15.75" customHeight="1">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row>
    <row r="486" spans="1:26" ht="15.75" customHeight="1">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row>
    <row r="487" spans="1:26" ht="15.75" customHeight="1">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row>
    <row r="488" spans="1:26" ht="15.75" customHeight="1">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row>
    <row r="489" spans="1:26" ht="15.75" customHeight="1">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row>
    <row r="490" spans="1:26" ht="15.75" customHeight="1">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row>
    <row r="491" spans="1:26" ht="15.75" customHeight="1">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row>
    <row r="492" spans="1:26" ht="15.75" customHeight="1">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row>
    <row r="493" spans="1:26" ht="15.75" customHeight="1">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row>
    <row r="494" spans="1:26" ht="15.75" customHeight="1">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row>
    <row r="495" spans="1:26" ht="15.75" customHeight="1">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row>
    <row r="496" spans="1:26" ht="15.75" customHeight="1">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row>
    <row r="497" spans="1:26" ht="15.75" customHeight="1">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row>
    <row r="498" spans="1:26" ht="15.75" customHeight="1">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row>
    <row r="499" spans="1:26" ht="15.75" customHeight="1">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row>
    <row r="500" spans="1:26" ht="15.75" customHeight="1">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row>
    <row r="501" spans="1:26" ht="15.75" customHeight="1">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row>
    <row r="502" spans="1:26" ht="15.75" customHeight="1">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row>
    <row r="503" spans="1:26" ht="15.75" customHeight="1">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row>
    <row r="504" spans="1:26" ht="15.75" customHeight="1">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row>
    <row r="505" spans="1:26" ht="15.75" customHeight="1">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row>
    <row r="506" spans="1:26" ht="15.75" customHeight="1">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row>
    <row r="507" spans="1:26" ht="15.75" customHeight="1">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row>
    <row r="508" spans="1:26" ht="15.75" customHeight="1">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row>
    <row r="509" spans="1:26" ht="15.75" customHeight="1">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row>
    <row r="510" spans="1:26" ht="15.75" customHeight="1">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row>
    <row r="511" spans="1:26" ht="15.75" customHeight="1">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row>
    <row r="512" spans="1:26" ht="15.75" customHeight="1">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row>
    <row r="513" spans="1:26" ht="15.75" customHeight="1">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row>
    <row r="514" spans="1:26" ht="15.75" customHeight="1">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row>
    <row r="515" spans="1:26" ht="15.75" customHeight="1">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row>
    <row r="516" spans="1:26" ht="15.75" customHeight="1">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row>
    <row r="517" spans="1:26" ht="15.75" customHeight="1">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row>
    <row r="518" spans="1:26" ht="15.75" customHeight="1">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row>
    <row r="519" spans="1:26" ht="15.75" customHeight="1">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row>
    <row r="520" spans="1:26" ht="15.75" customHeight="1">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row>
    <row r="521" spans="1:26" ht="15.75" customHeight="1">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row>
    <row r="522" spans="1:26" ht="15.75" customHeight="1">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row>
    <row r="523" spans="1:26" ht="15.75" customHeight="1">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row>
    <row r="524" spans="1:26" ht="15.75" customHeight="1">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row>
    <row r="525" spans="1:26" ht="15.75" customHeight="1">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row>
    <row r="526" spans="1:26" ht="15.75" customHeight="1">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row>
    <row r="527" spans="1:26" ht="15.75" customHeight="1">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row>
    <row r="528" spans="1:26" ht="15.75" customHeight="1">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row>
    <row r="529" spans="1:26" ht="15.75" customHeight="1">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row>
    <row r="530" spans="1:26" ht="15.75" customHeight="1">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row>
    <row r="531" spans="1:26" ht="15.75" customHeight="1">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row>
    <row r="532" spans="1:26" ht="15.75" customHeight="1">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row>
    <row r="533" spans="1:26" ht="15.75" customHeight="1">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row>
    <row r="534" spans="1:26" ht="15.75" customHeight="1">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row>
    <row r="535" spans="1:26" ht="15.75" customHeight="1">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row>
    <row r="536" spans="1:26" ht="15.75" customHeight="1">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row>
    <row r="537" spans="1:26" ht="15.75" customHeight="1">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row>
    <row r="538" spans="1:26" ht="15.75" customHeight="1">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row>
    <row r="539" spans="1:26" ht="15.75" customHeight="1">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row>
    <row r="540" spans="1:26" ht="15.75" customHeight="1">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row>
    <row r="541" spans="1:26" ht="15.75" customHeight="1">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row>
    <row r="542" spans="1:26" ht="15.75" customHeight="1">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row>
    <row r="543" spans="1:26" ht="15.75" customHeight="1">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row>
    <row r="544" spans="1:26" ht="15.75" customHeight="1">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row>
    <row r="545" spans="1:26" ht="15.75" customHeight="1">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row>
    <row r="546" spans="1:26" ht="15.75" customHeight="1">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row>
    <row r="547" spans="1:26" ht="15.75" customHeight="1">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row>
    <row r="548" spans="1:26" ht="15.75" customHeight="1">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row>
    <row r="549" spans="1:26" ht="15.75" customHeight="1">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row>
    <row r="550" spans="1:26" ht="15.75" customHeight="1">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row>
    <row r="551" spans="1:26" ht="15.75" customHeight="1">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row>
    <row r="552" spans="1:26" ht="15.75" customHeight="1">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row>
    <row r="553" spans="1:26" ht="15.75" customHeight="1">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row>
    <row r="554" spans="1:26" ht="15.75" customHeight="1">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row>
    <row r="555" spans="1:26" ht="15.75" customHeight="1">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row>
    <row r="556" spans="1:26" ht="15.75" customHeight="1">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row>
    <row r="557" spans="1:26" ht="15.75" customHeight="1">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row>
    <row r="558" spans="1:26" ht="15.75" customHeight="1">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row>
    <row r="559" spans="1:26" ht="15.75" customHeight="1">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row>
    <row r="560" spans="1:26" ht="15.75" customHeight="1">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row>
    <row r="561" spans="1:26" ht="15.75" customHeight="1">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row>
    <row r="562" spans="1:26" ht="15.75" customHeight="1">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row>
    <row r="563" spans="1:26" ht="15.75" customHeight="1">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row>
    <row r="564" spans="1:26" ht="15.75" customHeight="1">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row>
    <row r="565" spans="1:26" ht="15.75" customHeight="1">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row>
    <row r="566" spans="1:26" ht="15.75" customHeight="1">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row>
    <row r="567" spans="1:26" ht="15.75" customHeight="1">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row>
    <row r="568" spans="1:26" ht="15.75" customHeight="1">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row>
    <row r="569" spans="1:26" ht="15.75" customHeight="1">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row>
    <row r="570" spans="1:26" ht="15.75" customHeight="1">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row>
    <row r="571" spans="1:26" ht="15.75" customHeight="1">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row>
    <row r="572" spans="1:26" ht="15.75" customHeight="1">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row>
    <row r="573" spans="1:26" ht="15.75" customHeight="1">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row>
    <row r="574" spans="1:26" ht="15.75" customHeight="1">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row>
    <row r="575" spans="1:26" ht="15.75" customHeight="1">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row>
    <row r="576" spans="1:26" ht="15.75" customHeight="1">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row>
    <row r="577" spans="1:26" ht="15.75" customHeight="1">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row>
    <row r="578" spans="1:26" ht="15.75" customHeight="1">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row>
    <row r="579" spans="1:26" ht="15.75" customHeight="1">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row>
    <row r="580" spans="1:26" ht="15.75" customHeight="1">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row>
    <row r="581" spans="1:26" ht="15.75" customHeight="1">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row>
    <row r="582" spans="1:26" ht="15.75" customHeight="1">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row>
    <row r="583" spans="1:26" ht="15.75" customHeight="1">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row>
    <row r="584" spans="1:26" ht="15.75" customHeight="1">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row>
    <row r="585" spans="1:26" ht="15.75" customHeight="1">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row>
    <row r="586" spans="1:26" ht="15.75" customHeight="1">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row>
    <row r="587" spans="1:26" ht="15.75" customHeight="1">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row>
    <row r="588" spans="1:26" ht="15.75" customHeight="1">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row>
    <row r="589" spans="1:26" ht="15.75" customHeight="1">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row>
    <row r="590" spans="1:26" ht="15.75" customHeight="1">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row>
    <row r="591" spans="1:26" ht="15.75" customHeight="1">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row>
    <row r="592" spans="1:26" ht="15.75" customHeight="1">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row>
    <row r="593" spans="1:26" ht="15.75" customHeight="1">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row>
    <row r="594" spans="1:26" ht="15.75" customHeight="1">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row>
    <row r="595" spans="1:26" ht="15.75" customHeight="1">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row>
    <row r="596" spans="1:26" ht="15.75" customHeight="1">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row>
    <row r="597" spans="1:26" ht="15.75" customHeight="1">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row>
    <row r="598" spans="1:26" ht="15.75" customHeight="1">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row>
    <row r="599" spans="1:26" ht="15.75" customHeight="1">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row>
    <row r="600" spans="1:26" ht="15.75" customHeight="1">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row>
    <row r="601" spans="1:26" ht="15.75" customHeight="1">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row>
    <row r="602" spans="1:26" ht="15.75" customHeight="1">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row>
    <row r="603" spans="1:26" ht="15.75" customHeight="1">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row>
    <row r="604" spans="1:26" ht="15.75" customHeight="1">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row>
    <row r="605" spans="1:26" ht="15.75" customHeight="1">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row>
    <row r="606" spans="1:26" ht="15.75" customHeight="1">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row>
    <row r="607" spans="1:26" ht="15.75" customHeight="1">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row>
    <row r="608" spans="1:26" ht="15.75" customHeight="1">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row>
    <row r="609" spans="1:26" ht="15.75" customHeight="1">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row>
    <row r="610" spans="1:26" ht="15.75" customHeight="1">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row>
    <row r="611" spans="1:26" ht="15.75" customHeight="1">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row>
    <row r="612" spans="1:26" ht="15.75" customHeight="1">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row>
    <row r="613" spans="1:26" ht="15.75" customHeight="1">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row>
    <row r="614" spans="1:26" ht="15.75" customHeight="1">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row>
    <row r="615" spans="1:26" ht="15.75" customHeight="1">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row>
    <row r="616" spans="1:26" ht="15.75" customHeight="1">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row>
    <row r="617" spans="1:26" ht="15.75" customHeight="1">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row>
    <row r="618" spans="1:26" ht="15.75" customHeight="1">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row>
    <row r="619" spans="1:26" ht="15.75" customHeight="1">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row>
    <row r="620" spans="1:26" ht="15.75" customHeight="1">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row>
    <row r="621" spans="1:26" ht="15.75" customHeight="1">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row>
    <row r="622" spans="1:26" ht="15.75" customHeight="1">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row>
    <row r="623" spans="1:26" ht="15.75" customHeight="1">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row>
    <row r="624" spans="1:26" ht="15.75" customHeight="1">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row>
    <row r="625" spans="1:26" ht="15.75" customHeight="1">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row>
    <row r="626" spans="1:26" ht="15.75" customHeight="1">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row>
    <row r="627" spans="1:26" ht="15.75" customHeight="1">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row>
    <row r="628" spans="1:26" ht="15.75" customHeight="1">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row>
    <row r="629" spans="1:26" ht="15.75" customHeight="1">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row>
    <row r="630" spans="1:26" ht="15.75" customHeight="1">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row>
    <row r="631" spans="1:26" ht="15.75" customHeight="1">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row>
    <row r="632" spans="1:26" ht="15.75" customHeight="1">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row>
    <row r="633" spans="1:26" ht="15.75" customHeight="1">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row>
    <row r="634" spans="1:26" ht="15.75" customHeight="1">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row>
    <row r="635" spans="1:26" ht="15.75" customHeight="1">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row>
    <row r="636" spans="1:26" ht="15.75" customHeight="1">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row>
    <row r="637" spans="1:26" ht="15.75" customHeight="1">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row>
    <row r="638" spans="1:26" ht="15.75" customHeight="1">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row>
    <row r="639" spans="1:26" ht="15.75" customHeight="1">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row>
    <row r="640" spans="1:26" ht="15.75" customHeight="1">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row>
    <row r="641" spans="1:26" ht="15.75" customHeight="1">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row>
    <row r="642" spans="1:26" ht="15.75" customHeight="1">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row>
    <row r="643" spans="1:26" ht="15.75" customHeight="1">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row>
    <row r="644" spans="1:26" ht="15.75" customHeight="1">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row>
    <row r="645" spans="1:26" ht="15.75" customHeight="1">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row>
    <row r="646" spans="1:26" ht="15.75" customHeight="1">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row>
    <row r="647" spans="1:26" ht="15.75" customHeight="1">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row>
    <row r="648" spans="1:26" ht="15.75" customHeight="1">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row>
    <row r="649" spans="1:26" ht="15.75" customHeight="1">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row>
    <row r="650" spans="1:26" ht="15.75" customHeight="1">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row>
    <row r="651" spans="1:26" ht="15.75" customHeight="1">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row>
    <row r="652" spans="1:26" ht="15.75" customHeight="1">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row>
    <row r="653" spans="1:26" ht="15.75" customHeight="1">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row>
    <row r="654" spans="1:26" ht="15.75" customHeight="1">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row>
    <row r="655" spans="1:26" ht="15.75" customHeight="1">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row>
    <row r="656" spans="1:26" ht="15.75" customHeight="1">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row>
    <row r="657" spans="1:26" ht="15.75" customHeight="1">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row>
    <row r="658" spans="1:26" ht="15.75" customHeight="1">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row>
    <row r="659" spans="1:26" ht="15.75" customHeight="1">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row>
    <row r="660" spans="1:26" ht="15.75" customHeight="1">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row>
    <row r="661" spans="1:26" ht="15.75" customHeight="1">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row>
    <row r="662" spans="1:26" ht="15.75" customHeight="1">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row>
    <row r="663" spans="1:26" ht="15.75" customHeight="1">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row>
    <row r="664" spans="1:26" ht="15.75" customHeight="1">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row>
    <row r="665" spans="1:26" ht="15.75" customHeight="1">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row>
    <row r="666" spans="1:26" ht="15.75" customHeight="1">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row>
    <row r="667" spans="1:26" ht="15.75" customHeight="1">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row>
    <row r="668" spans="1:26" ht="15.75" customHeight="1">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row>
    <row r="669" spans="1:26" ht="15.75" customHeight="1">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row>
    <row r="670" spans="1:26" ht="15.75" customHeight="1">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row>
    <row r="671" spans="1:26" ht="15.75" customHeight="1">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row>
    <row r="672" spans="1:26" ht="15.75" customHeight="1">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row>
    <row r="673" spans="1:26" ht="15.75" customHeight="1">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row>
    <row r="674" spans="1:26" ht="15.75" customHeight="1">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row>
    <row r="675" spans="1:26" ht="15.75" customHeight="1">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row>
    <row r="676" spans="1:26" ht="15.75" customHeight="1">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row>
    <row r="677" spans="1:26" ht="15.75" customHeight="1">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row>
    <row r="678" spans="1:26" ht="15.75" customHeight="1">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row>
    <row r="679" spans="1:26" ht="15.75" customHeight="1">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row>
    <row r="680" spans="1:26" ht="15.75" customHeight="1">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row>
    <row r="681" spans="1:26" ht="15.75" customHeight="1">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row>
    <row r="682" spans="1:26" ht="15.75" customHeight="1">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row>
    <row r="683" spans="1:26" ht="15.75" customHeight="1">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row>
    <row r="684" spans="1:26" ht="15.75" customHeight="1">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row>
    <row r="685" spans="1:26" ht="15.75" customHeight="1">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row>
    <row r="686" spans="1:26" ht="15.75" customHeight="1">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row>
    <row r="687" spans="1:26" ht="15.75" customHeight="1">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row>
    <row r="688" spans="1:26" ht="15.75" customHeight="1">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row>
    <row r="689" spans="1:26" ht="15.75" customHeight="1">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row>
    <row r="690" spans="1:26" ht="15.75" customHeight="1">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row>
    <row r="691" spans="1:26" ht="15.75" customHeight="1">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row>
    <row r="692" spans="1:26" ht="15.75" customHeight="1">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row>
    <row r="693" spans="1:26" ht="15.75" customHeight="1">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row>
    <row r="694" spans="1:26" ht="15.75" customHeight="1">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row>
    <row r="695" spans="1:26" ht="15.75" customHeight="1">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row>
    <row r="696" spans="1:26" ht="15.75" customHeight="1">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row>
    <row r="697" spans="1:26" ht="15.75" customHeight="1">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row>
    <row r="698" spans="1:26" ht="15.75" customHeight="1">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row>
    <row r="699" spans="1:26" ht="15.75" customHeight="1">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row>
    <row r="700" spans="1:26" ht="15.75" customHeight="1">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row>
    <row r="701" spans="1:26" ht="15.75" customHeight="1">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row>
    <row r="702" spans="1:26" ht="15.75" customHeight="1">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row>
    <row r="703" spans="1:26" ht="15.75" customHeight="1">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row>
    <row r="704" spans="1:26" ht="15.75" customHeight="1">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row>
    <row r="705" spans="1:26" ht="15.75" customHeight="1">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row>
    <row r="706" spans="1:26" ht="15.75" customHeight="1">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row>
    <row r="707" spans="1:26" ht="15.75" customHeight="1">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row>
    <row r="708" spans="1:26" ht="15.75" customHeight="1">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row>
    <row r="709" spans="1:26" ht="15.75" customHeight="1">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row>
    <row r="710" spans="1:26" ht="15.75" customHeight="1">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row>
    <row r="711" spans="1:26" ht="15.75" customHeight="1">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row>
    <row r="712" spans="1:26" ht="15.75" customHeight="1">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row>
    <row r="713" spans="1:26" ht="15.75" customHeight="1">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row>
    <row r="714" spans="1:26" ht="15.75" customHeight="1">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row>
    <row r="715" spans="1:26" ht="15.75" customHeight="1">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row>
    <row r="716" spans="1:26" ht="15.75" customHeight="1">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row>
    <row r="717" spans="1:26" ht="15.75" customHeight="1">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row>
    <row r="718" spans="1:26" ht="15.75" customHeight="1">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row>
    <row r="719" spans="1:26" ht="15.75" customHeight="1">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row>
    <row r="720" spans="1:26" ht="15.75" customHeight="1">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row>
    <row r="721" spans="1:26" ht="15.75" customHeight="1">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row>
    <row r="722" spans="1:26" ht="15.75" customHeight="1">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row>
    <row r="723" spans="1:26" ht="15.75" customHeight="1">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row>
    <row r="724" spans="1:26" ht="15.75" customHeight="1">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row>
    <row r="725" spans="1:26" ht="15.75" customHeight="1">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row>
    <row r="726" spans="1:26" ht="15.75" customHeight="1">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row>
    <row r="727" spans="1:26" ht="15.75" customHeight="1">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row>
    <row r="728" spans="1:26" ht="15.75" customHeight="1">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row>
    <row r="729" spans="1:26" ht="15.75" customHeight="1">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row>
    <row r="730" spans="1:26" ht="15.75" customHeight="1">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row>
    <row r="731" spans="1:26" ht="15.75" customHeight="1">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row>
    <row r="732" spans="1:26" ht="15.75" customHeight="1">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row>
    <row r="733" spans="1:26" ht="15.75" customHeight="1">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row>
    <row r="734" spans="1:26" ht="15.75" customHeight="1">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row>
    <row r="735" spans="1:26" ht="15.75" customHeight="1">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row>
    <row r="736" spans="1:26" ht="15.75" customHeight="1">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row>
    <row r="737" spans="1:26" ht="15.75" customHeight="1">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row>
    <row r="738" spans="1:26" ht="15.75" customHeight="1">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row>
    <row r="739" spans="1:26" ht="15.75" customHeight="1">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row>
    <row r="740" spans="1:26" ht="15.75" customHeight="1">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row>
    <row r="741" spans="1:26" ht="15.75" customHeight="1">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row>
    <row r="742" spans="1:26" ht="15.75" customHeight="1">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row>
    <row r="743" spans="1:26" ht="15.75" customHeight="1">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row>
    <row r="744" spans="1:26" ht="15.75" customHeight="1">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row>
    <row r="745" spans="1:26" ht="15.75" customHeight="1">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row>
    <row r="746" spans="1:26" ht="15.75" customHeight="1">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row>
    <row r="747" spans="1:26" ht="15.75"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row>
    <row r="748" spans="1:26" ht="15.75"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row>
    <row r="749" spans="1:26" ht="15.75"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row>
    <row r="750" spans="1:26" ht="15.75"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row>
    <row r="751" spans="1:26" ht="15.75"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row>
    <row r="752" spans="1:26" ht="15.75"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row>
    <row r="753" spans="1:26" ht="15.75"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row>
    <row r="754" spans="1:26" ht="15.75"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row>
    <row r="755" spans="1:26" ht="15.75"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row>
    <row r="756" spans="1:26" ht="15.75"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row>
    <row r="757" spans="1:26" ht="15.75"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row>
    <row r="758" spans="1:26" ht="15.75"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row>
    <row r="759" spans="1:26" ht="15.75"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row>
    <row r="760" spans="1:26" ht="15.75"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row>
    <row r="761" spans="1:26" ht="15.75"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row>
    <row r="762" spans="1:26" ht="15.75"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row>
    <row r="763" spans="1:26" ht="15.75"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row>
    <row r="764" spans="1:26" ht="15.75"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row>
    <row r="765" spans="1:26" ht="15.75"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row>
    <row r="766" spans="1:26" ht="15.75"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row>
    <row r="767" spans="1:26" ht="15.75"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row>
    <row r="768" spans="1:26" ht="15.75"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row>
    <row r="769" spans="1:26" ht="15.75"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row>
    <row r="770" spans="1:26" ht="15.75"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row>
    <row r="771" spans="1:26" ht="15.75"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row>
    <row r="772" spans="1:26" ht="15.75"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row>
    <row r="773" spans="1:26" ht="15.75"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row>
    <row r="774" spans="1:26" ht="15.75"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row>
    <row r="775" spans="1:26" ht="15.75"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row>
    <row r="776" spans="1:26" ht="15.75"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row>
    <row r="777" spans="1:26" ht="15.75"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row>
    <row r="778" spans="1:26" ht="15.75"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row>
    <row r="779" spans="1:26" ht="15.75"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row>
    <row r="780" spans="1:26" ht="15.75"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row>
    <row r="781" spans="1:26" ht="15.75"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row>
    <row r="782" spans="1:26" ht="15.75"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row>
    <row r="783" spans="1:26" ht="15.75"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row>
    <row r="784" spans="1:26" ht="15.75"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row>
    <row r="785" spans="1:26" ht="15.75"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row>
    <row r="786" spans="1:26" ht="15.75"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row>
    <row r="787" spans="1:26" ht="15.75"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row>
    <row r="788" spans="1:26" ht="15.75"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row>
    <row r="789" spans="1:26" ht="15.75"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row>
    <row r="790" spans="1:26" ht="15.75"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row>
    <row r="791" spans="1:26" ht="15.75"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row>
    <row r="792" spans="1:26" ht="15.75"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row>
    <row r="793" spans="1:26" ht="15.75"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row>
    <row r="794" spans="1:26" ht="15.75"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row>
    <row r="795" spans="1:26" ht="15.75"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row>
    <row r="796" spans="1:26" ht="15.75"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row>
    <row r="797" spans="1:26" ht="15.75"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row>
    <row r="798" spans="1:26" ht="15.75"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row>
    <row r="799" spans="1:26" ht="15.75"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row>
    <row r="800" spans="1:26" ht="15.75"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row>
    <row r="801" spans="1:26" ht="15.75"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row>
    <row r="802" spans="1:26" ht="15.75"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row>
    <row r="803" spans="1:26" ht="15.75"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row>
    <row r="804" spans="1:26" ht="15.75"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row>
    <row r="805" spans="1:26" ht="15.75"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row>
    <row r="806" spans="1:26" ht="15.75"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row>
    <row r="807" spans="1:26" ht="15.75"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row>
    <row r="808" spans="1:26" ht="15.75"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row>
    <row r="809" spans="1:26" ht="15.75"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row>
    <row r="810" spans="1:26" ht="15.75"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row>
    <row r="811" spans="1:26" ht="15.75"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row>
    <row r="812" spans="1:26" ht="15.75"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row>
    <row r="813" spans="1:26" ht="15.75"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row>
    <row r="814" spans="1:26" ht="15.75"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row>
    <row r="815" spans="1:26" ht="15.75"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row>
    <row r="816" spans="1:26" ht="15.75"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row>
    <row r="817" spans="1:26" ht="15.75"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row>
    <row r="818" spans="1:26" ht="15.75"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row>
    <row r="819" spans="1:26" ht="15.75"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row>
    <row r="820" spans="1:26" ht="15.75"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row>
    <row r="821" spans="1:26" ht="15.75"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row>
    <row r="822" spans="1:26" ht="15.75"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row>
    <row r="823" spans="1:26" ht="15.75"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row>
    <row r="824" spans="1:26" ht="15.75"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row>
    <row r="825" spans="1:26" ht="15.75"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row>
    <row r="826" spans="1:26" ht="15.75"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row>
    <row r="827" spans="1:26" ht="15.75"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row>
    <row r="828" spans="1:26" ht="15.75"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row>
    <row r="829" spans="1:26" ht="15.75"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row>
    <row r="830" spans="1:26" ht="15.75"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row>
    <row r="831" spans="1:26" ht="15.75"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row>
    <row r="832" spans="1:26" ht="15.75"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row>
    <row r="833" spans="1:26" ht="15.75"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row>
    <row r="834" spans="1:26" ht="15.75"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row>
    <row r="835" spans="1:26" ht="15.75"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row>
    <row r="836" spans="1:26" ht="15.75"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row>
    <row r="837" spans="1:26" ht="15.75"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row>
    <row r="838" spans="1:26" ht="15.75"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row>
    <row r="839" spans="1:26" ht="15.75"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row>
    <row r="840" spans="1:26" ht="15.75"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row>
    <row r="841" spans="1:26" ht="15.75"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row>
    <row r="842" spans="1:26" ht="15.75"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row>
    <row r="843" spans="1:26" ht="15.75"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row>
    <row r="844" spans="1:26" ht="15.75"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row>
    <row r="845" spans="1:26" ht="15.75"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row>
    <row r="846" spans="1:26" ht="15.75"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row>
    <row r="847" spans="1:26" ht="15.75"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row>
    <row r="848" spans="1:26" ht="15.75"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row>
    <row r="849" spans="1:26" ht="15.75"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row>
    <row r="850" spans="1:26" ht="15.75"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row>
    <row r="851" spans="1:26" ht="15.75"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row>
    <row r="852" spans="1:26" ht="15.75"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row>
    <row r="853" spans="1:26" ht="15.75"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row>
    <row r="854" spans="1:26" ht="15.75"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row>
    <row r="855" spans="1:26" ht="15.75"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row>
    <row r="856" spans="1:26" ht="15.75"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row>
    <row r="857" spans="1:26" ht="15.75"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row>
    <row r="858" spans="1:26" ht="15.75"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row>
    <row r="859" spans="1:26" ht="15.75"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row>
    <row r="860" spans="1:26" ht="15.75"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row>
    <row r="861" spans="1:26" ht="15.75"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row>
    <row r="862" spans="1:26" ht="15.75"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row>
    <row r="863" spans="1:26" ht="15.75"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row>
    <row r="864" spans="1:26" ht="15.75"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row>
    <row r="865" spans="1:26" ht="15.75"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row>
    <row r="866" spans="1:26" ht="15.75"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row>
    <row r="867" spans="1:26" ht="15.75"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row>
    <row r="868" spans="1:26" ht="15.75"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row>
    <row r="869" spans="1:26" ht="15.75"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row>
    <row r="870" spans="1:26" ht="15.75"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row>
    <row r="871" spans="1:26" ht="15.75"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row>
    <row r="872" spans="1:26" ht="15.75"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row>
    <row r="873" spans="1:26" ht="15.75"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row>
    <row r="874" spans="1:26" ht="15.75"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row>
    <row r="875" spans="1:26" ht="15.75"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row>
    <row r="876" spans="1:26" ht="15.75"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row>
    <row r="877" spans="1:26" ht="15.75"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row>
    <row r="878" spans="1:26" ht="15.75"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row>
    <row r="879" spans="1:26" ht="15.75"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row>
    <row r="880" spans="1:26" ht="15.75"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row>
    <row r="881" spans="1:26" ht="15.75"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row>
    <row r="882" spans="1:26" ht="15.75"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row>
    <row r="883" spans="1:26" ht="15.75"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row>
    <row r="884" spans="1:26" ht="15.75"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row>
    <row r="885" spans="1:26" ht="15.75"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row>
    <row r="886" spans="1:26" ht="15.75"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row>
    <row r="887" spans="1:26" ht="15.75"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row>
    <row r="888" spans="1:26" ht="15.75"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row>
    <row r="889" spans="1:26" ht="15.75"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row>
    <row r="890" spans="1:26" ht="15.75"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row>
    <row r="891" spans="1:26" ht="15.75"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row>
    <row r="892" spans="1:26" ht="15.75"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row>
    <row r="893" spans="1:26" ht="15.75"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row>
    <row r="894" spans="1:26" ht="15.75"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row>
    <row r="895" spans="1:26" ht="15.75"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row>
    <row r="896" spans="1:26" ht="15.75"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row>
    <row r="897" spans="1:26" ht="15.75"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row>
    <row r="898" spans="1:26" ht="15.75"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row>
    <row r="899" spans="1:26" ht="15.75"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row>
    <row r="900" spans="1:26" ht="15.75"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row>
    <row r="901" spans="1:26" ht="15.75"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row>
    <row r="902" spans="1:26" ht="15.75"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row>
    <row r="903" spans="1:26" ht="15.75"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row>
    <row r="904" spans="1:26" ht="15.75"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row>
    <row r="905" spans="1:26" ht="15.75"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row>
    <row r="906" spans="1:26" ht="15.75"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row>
    <row r="907" spans="1:26" ht="15.75"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row>
    <row r="908" spans="1:26" ht="15.75"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row>
    <row r="909" spans="1:26" ht="15.75"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row>
    <row r="910" spans="1:26" ht="15.75"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row>
    <row r="911" spans="1:26" ht="15.75"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row>
    <row r="912" spans="1:26" ht="15.75"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row>
    <row r="913" spans="1:26" ht="15.75"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row>
    <row r="914" spans="1:26" ht="15.75"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row>
    <row r="915" spans="1:26" ht="15.75"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row>
    <row r="916" spans="1:26" ht="15.75"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row>
    <row r="917" spans="1:26" ht="15.75"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row>
    <row r="918" spans="1:26" ht="15.75"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row>
    <row r="919" spans="1:26" ht="15.75"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row>
    <row r="920" spans="1:26" ht="15.75"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row>
    <row r="921" spans="1:26" ht="15.75"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row>
    <row r="922" spans="1:26" ht="15.75"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row>
    <row r="923" spans="1:26" ht="15.75"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row>
    <row r="924" spans="1:26" ht="15.75"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row>
    <row r="925" spans="1:26" ht="15.75"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row>
    <row r="926" spans="1:26" ht="15.75"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row>
    <row r="927" spans="1:26" ht="15.75"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row>
    <row r="928" spans="1:26" ht="15.75"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row>
    <row r="929" spans="1:26" ht="15.75"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row>
    <row r="930" spans="1:26" ht="15.75"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row>
    <row r="931" spans="1:26" ht="15.75"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row>
    <row r="932" spans="1:26" ht="15.75"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row>
    <row r="933" spans="1:26" ht="15.75"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row>
    <row r="934" spans="1:26" ht="15.75"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row>
    <row r="935" spans="1:26" ht="15.75"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row>
    <row r="936" spans="1:26" ht="15.75"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row>
    <row r="937" spans="1:26" ht="15.75"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row>
    <row r="938" spans="1:26" ht="15.75"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row>
    <row r="939" spans="1:26" ht="15.75"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row>
    <row r="940" spans="1:26" ht="15.75"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row>
    <row r="941" spans="1:26" ht="15.75"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row>
    <row r="942" spans="1:26" ht="15.75"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row>
    <row r="943" spans="1:26" ht="15.75"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row>
    <row r="944" spans="1:26" ht="15.75"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row>
    <row r="945" spans="1:26" ht="15.75"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row>
    <row r="946" spans="1:26" ht="15.75"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row>
    <row r="947" spans="1:26" ht="15.75"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row>
    <row r="948" spans="1:26" ht="15.75"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row>
    <row r="949" spans="1:26" ht="15.75"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row>
    <row r="950" spans="1:26" ht="15.75"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row>
    <row r="951" spans="1:26" ht="15.75"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row>
    <row r="952" spans="1:26" ht="15.75"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row>
    <row r="953" spans="1:26" ht="15.75"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row>
    <row r="954" spans="1:26" ht="15.75"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row>
    <row r="955" spans="1:26" ht="15.75"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row>
    <row r="956" spans="1:26" ht="15.75"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row>
    <row r="957" spans="1:26" ht="15.75"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row>
    <row r="958" spans="1:26" ht="15.75"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row>
    <row r="959" spans="1:26" ht="15.75"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row>
    <row r="960" spans="1:26" ht="15.75"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row>
    <row r="961" spans="1:26" ht="15.75"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row>
    <row r="962" spans="1:26" ht="15.75"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row>
    <row r="963" spans="1:26" ht="15.75"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row>
    <row r="964" spans="1:26" ht="15.75"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row>
    <row r="965" spans="1:26" ht="15.75"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row>
    <row r="966" spans="1:26" ht="15.75"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row>
    <row r="967" spans="1:26" ht="15.75"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row>
    <row r="968" spans="1:26" ht="15.75"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row>
    <row r="969" spans="1:26" ht="15.75"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row>
    <row r="970" spans="1:26" ht="15.75"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row>
    <row r="971" spans="1:26" ht="15.75"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row>
    <row r="972" spans="1:26" ht="15.75"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row>
    <row r="973" spans="1:26" ht="15.75"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row>
    <row r="974" spans="1:26" ht="15.75"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row>
    <row r="975" spans="1:26" ht="15.75"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row>
    <row r="976" spans="1:26" ht="15.75"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row>
    <row r="977" spans="1:26" ht="15.75"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row>
    <row r="978" spans="1:26" ht="15.75"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row>
    <row r="979" spans="1:26" ht="15.75"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row>
    <row r="980" spans="1:26" ht="15.75"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row>
    <row r="981" spans="1:26" ht="15.75"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row>
    <row r="982" spans="1:26" ht="15.75"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row>
    <row r="983" spans="1:26" ht="15.75"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row>
    <row r="984" spans="1:26" ht="15.75"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row>
    <row r="985" spans="1:26" ht="15.75"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row>
    <row r="986" spans="1:26" ht="15.75"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row>
    <row r="987" spans="1:26" ht="15.75"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row>
    <row r="988" spans="1:26" ht="15.75" customHeight="1">
      <c r="A988" s="177"/>
      <c r="B988" s="177"/>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row>
    <row r="989" spans="1:26" ht="15.75" customHeight="1">
      <c r="A989" s="177"/>
      <c r="B989" s="177"/>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row>
    <row r="990" spans="1:26" ht="15.75" customHeight="1">
      <c r="A990" s="177"/>
      <c r="B990" s="177"/>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row>
    <row r="991" spans="1:26" ht="15.75" customHeight="1">
      <c r="A991" s="177"/>
      <c r="B991" s="177"/>
      <c r="C991" s="177"/>
      <c r="D991" s="177"/>
      <c r="E991" s="177"/>
      <c r="F991" s="177"/>
      <c r="G991" s="177"/>
      <c r="H991" s="177"/>
      <c r="I991" s="177"/>
      <c r="J991" s="177"/>
      <c r="K991" s="177"/>
      <c r="L991" s="177"/>
      <c r="M991" s="177"/>
      <c r="N991" s="177"/>
      <c r="O991" s="177"/>
      <c r="P991" s="177"/>
      <c r="Q991" s="177"/>
      <c r="R991" s="177"/>
      <c r="S991" s="177"/>
      <c r="T991" s="177"/>
      <c r="U991" s="177"/>
      <c r="V991" s="177"/>
      <c r="W991" s="177"/>
      <c r="X991" s="177"/>
      <c r="Y991" s="177"/>
      <c r="Z991" s="177"/>
    </row>
    <row r="992" spans="1:26" ht="15.75" customHeight="1">
      <c r="A992" s="177"/>
      <c r="B992" s="177"/>
      <c r="C992" s="177"/>
      <c r="D992" s="177"/>
      <c r="E992" s="177"/>
      <c r="F992" s="177"/>
      <c r="G992" s="177"/>
      <c r="H992" s="177"/>
      <c r="I992" s="177"/>
      <c r="J992" s="177"/>
      <c r="K992" s="177"/>
      <c r="L992" s="177"/>
      <c r="M992" s="177"/>
      <c r="N992" s="177"/>
      <c r="O992" s="177"/>
      <c r="P992" s="177"/>
      <c r="Q992" s="177"/>
      <c r="R992" s="177"/>
      <c r="S992" s="177"/>
      <c r="T992" s="177"/>
      <c r="U992" s="177"/>
      <c r="V992" s="177"/>
      <c r="W992" s="177"/>
      <c r="X992" s="177"/>
      <c r="Y992" s="177"/>
      <c r="Z992" s="177"/>
    </row>
    <row r="993" spans="1:26" ht="15.75" customHeight="1">
      <c r="A993" s="177"/>
      <c r="B993" s="177"/>
      <c r="C993" s="177"/>
      <c r="D993" s="177"/>
      <c r="E993" s="177"/>
      <c r="F993" s="177"/>
      <c r="G993" s="177"/>
      <c r="H993" s="177"/>
      <c r="I993" s="177"/>
      <c r="J993" s="177"/>
      <c r="K993" s="177"/>
      <c r="L993" s="177"/>
      <c r="M993" s="177"/>
      <c r="N993" s="177"/>
      <c r="O993" s="177"/>
      <c r="P993" s="177"/>
      <c r="Q993" s="177"/>
      <c r="R993" s="177"/>
      <c r="S993" s="177"/>
      <c r="T993" s="177"/>
      <c r="U993" s="177"/>
      <c r="V993" s="177"/>
      <c r="W993" s="177"/>
      <c r="X993" s="177"/>
      <c r="Y993" s="177"/>
      <c r="Z993" s="177"/>
    </row>
    <row r="994" spans="1:26" ht="15.75" customHeight="1">
      <c r="A994" s="177"/>
      <c r="B994" s="177"/>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row>
    <row r="995" spans="1:26" ht="15.75" customHeight="1">
      <c r="A995" s="177"/>
      <c r="B995" s="177"/>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row>
    <row r="996" spans="1:26" ht="15.75" customHeight="1">
      <c r="A996" s="177"/>
      <c r="B996" s="177"/>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row>
    <row r="997" spans="1:26" ht="15.75" customHeight="1">
      <c r="A997" s="177"/>
      <c r="B997" s="177"/>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row>
    <row r="998" spans="1:26" ht="15.75" customHeight="1">
      <c r="A998" s="177"/>
      <c r="B998" s="177"/>
      <c r="C998" s="177"/>
      <c r="D998" s="177"/>
      <c r="E998" s="177"/>
      <c r="F998" s="177"/>
      <c r="G998" s="177"/>
      <c r="H998" s="177"/>
      <c r="I998" s="177"/>
      <c r="J998" s="177"/>
      <c r="K998" s="177"/>
      <c r="L998" s="177"/>
      <c r="M998" s="177"/>
      <c r="N998" s="177"/>
      <c r="O998" s="177"/>
      <c r="P998" s="177"/>
      <c r="Q998" s="177"/>
      <c r="R998" s="177"/>
      <c r="S998" s="177"/>
      <c r="T998" s="177"/>
      <c r="U998" s="177"/>
      <c r="V998" s="177"/>
      <c r="W998" s="177"/>
      <c r="X998" s="177"/>
      <c r="Y998" s="177"/>
      <c r="Z998" s="177"/>
    </row>
    <row r="999" spans="1:26" ht="15" customHeight="1"/>
    <row r="1000" spans="1:26" ht="15"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activeCell="F21" sqref="F21"/>
    </sheetView>
  </sheetViews>
  <sheetFormatPr defaultColWidth="8.5703125" defaultRowHeight="12.75"/>
  <cols>
    <col min="5" max="5" width="17.42578125" customWidth="1"/>
  </cols>
  <sheetData>
    <row r="1" spans="1:19" s="2" customFormat="1" ht="30" customHeight="1">
      <c r="A1" s="338" t="s">
        <v>271</v>
      </c>
      <c r="B1" s="338"/>
      <c r="C1" s="338"/>
      <c r="D1" s="338"/>
      <c r="E1" s="338"/>
      <c r="F1" s="338"/>
      <c r="G1" s="338"/>
      <c r="H1" s="338"/>
      <c r="I1" s="338"/>
      <c r="J1" s="338"/>
      <c r="K1" s="338"/>
      <c r="L1" s="338"/>
      <c r="M1" s="338"/>
      <c r="N1" s="338"/>
      <c r="O1" s="338"/>
      <c r="P1" s="338"/>
      <c r="Q1" s="338"/>
    </row>
    <row r="2" spans="1:19" s="2" customFormat="1" ht="30" customHeight="1" thickBot="1">
      <c r="A2" s="340" t="s">
        <v>286</v>
      </c>
      <c r="B2" s="340"/>
      <c r="C2" s="340"/>
      <c r="D2" s="340"/>
      <c r="E2" s="340"/>
      <c r="F2" s="6"/>
      <c r="G2" s="6"/>
      <c r="H2" s="6"/>
      <c r="I2" s="6"/>
      <c r="J2" s="6"/>
      <c r="K2" s="6"/>
      <c r="L2" s="6"/>
      <c r="M2" s="6"/>
      <c r="N2" s="6"/>
      <c r="O2" s="6"/>
      <c r="P2" s="6"/>
    </row>
    <row r="3" spans="1:19" s="2" customFormat="1" ht="30" customHeight="1" thickBot="1">
      <c r="A3" s="339" t="s">
        <v>10</v>
      </c>
      <c r="B3" s="339"/>
      <c r="C3" s="350" t="s">
        <v>233</v>
      </c>
      <c r="D3" s="351"/>
      <c r="E3" s="351"/>
      <c r="F3" s="351"/>
      <c r="G3" s="351"/>
      <c r="H3" s="351"/>
      <c r="I3" s="351"/>
      <c r="J3" s="351"/>
      <c r="K3" s="351"/>
      <c r="L3" s="351"/>
      <c r="M3" s="351"/>
      <c r="N3" s="351"/>
      <c r="O3" s="351"/>
      <c r="P3" s="351"/>
      <c r="Q3" s="351"/>
      <c r="R3" s="351"/>
      <c r="S3" s="352"/>
    </row>
    <row r="4" spans="1:19" s="5" customFormat="1" ht="30" customHeight="1" thickBot="1">
      <c r="A4" s="339" t="s">
        <v>5</v>
      </c>
      <c r="B4" s="339"/>
      <c r="C4" s="339"/>
      <c r="D4" s="345"/>
      <c r="E4" s="346" t="s">
        <v>234</v>
      </c>
      <c r="F4" s="347"/>
      <c r="G4" s="347"/>
      <c r="H4" s="348"/>
      <c r="I4" s="4"/>
      <c r="J4" s="4"/>
      <c r="K4" s="4"/>
      <c r="L4" s="4"/>
      <c r="M4" s="4"/>
      <c r="N4" s="4"/>
      <c r="O4" s="4"/>
      <c r="P4" s="4"/>
      <c r="Q4" s="4"/>
      <c r="R4" s="4"/>
      <c r="S4" s="4"/>
    </row>
    <row r="5" spans="1:19" s="5" customFormat="1" ht="30" customHeight="1" thickBot="1">
      <c r="A5" s="339" t="s">
        <v>6</v>
      </c>
      <c r="B5" s="339"/>
      <c r="C5" s="339"/>
      <c r="D5" s="339"/>
      <c r="E5" s="339"/>
      <c r="F5" s="339"/>
      <c r="G5" s="339"/>
      <c r="H5" s="4"/>
      <c r="I5" s="4"/>
      <c r="J5" s="4"/>
      <c r="K5" s="4"/>
      <c r="L5" s="4"/>
      <c r="M5" s="4"/>
      <c r="N5" s="4"/>
      <c r="O5" s="4"/>
      <c r="P5" s="4"/>
      <c r="Q5" s="4"/>
      <c r="R5" s="4"/>
      <c r="S5" s="4"/>
    </row>
    <row r="6" spans="1:19" s="5" customFormat="1" ht="30" customHeight="1" thickBot="1">
      <c r="A6" s="341" t="s">
        <v>7</v>
      </c>
      <c r="B6" s="341"/>
      <c r="C6" s="341"/>
      <c r="D6" s="341"/>
      <c r="E6" s="341"/>
      <c r="F6" s="341"/>
      <c r="G6" s="341"/>
      <c r="H6" s="342" t="s">
        <v>239</v>
      </c>
      <c r="I6" s="343"/>
      <c r="J6" s="343"/>
      <c r="K6" s="343"/>
      <c r="L6" s="343"/>
      <c r="M6" s="343"/>
      <c r="N6" s="343"/>
      <c r="O6" s="343"/>
      <c r="P6" s="343"/>
      <c r="Q6" s="344"/>
      <c r="R6" s="4"/>
      <c r="S6" s="4"/>
    </row>
    <row r="7" spans="1:19" s="5" customFormat="1" ht="30" customHeight="1" thickBot="1">
      <c r="A7" s="341" t="s">
        <v>8</v>
      </c>
      <c r="B7" s="341"/>
      <c r="C7" s="341"/>
      <c r="D7" s="341"/>
      <c r="E7" s="341"/>
      <c r="F7" s="341"/>
      <c r="G7" s="341"/>
      <c r="H7" s="349" t="s">
        <v>240</v>
      </c>
      <c r="I7" s="343"/>
      <c r="J7" s="343"/>
      <c r="K7" s="343"/>
      <c r="L7" s="343"/>
      <c r="M7" s="343"/>
      <c r="N7" s="343"/>
      <c r="O7" s="343"/>
      <c r="P7" s="343"/>
      <c r="Q7" s="344"/>
      <c r="R7" s="4"/>
      <c r="S7" s="4"/>
    </row>
    <row r="8" spans="1:19" s="5" customFormat="1" ht="30" customHeight="1" thickBot="1">
      <c r="A8" s="341" t="s">
        <v>9</v>
      </c>
      <c r="B8" s="341"/>
      <c r="C8" s="341"/>
      <c r="D8" s="341"/>
      <c r="E8" s="341"/>
      <c r="F8" s="341"/>
      <c r="G8" s="341"/>
      <c r="H8" s="342" t="s">
        <v>241</v>
      </c>
      <c r="I8" s="343"/>
      <c r="J8" s="343"/>
      <c r="K8" s="343"/>
      <c r="L8" s="343"/>
      <c r="M8" s="343"/>
      <c r="N8" s="343"/>
      <c r="O8" s="343"/>
      <c r="P8" s="343"/>
      <c r="Q8" s="344"/>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1" type="noConversion"/>
  <hyperlinks>
    <hyperlink ref="H7" r:id="rId1" xr:uid="{00000000-0004-0000-0100-000000000000}"/>
  </hyperlinks>
  <pageMargins left="0.7" right="0.7" top="0.75" bottom="0.75" header="0.3" footer="0.3"/>
  <pageSetup scale="52" orientation="portrait" horizontalDpi="1200" verticalDpi="1200" r:id="rId2"/>
  <headerFooter>
    <oddFooter>&amp;L2017 Six-Year Plan - Institution ID&amp;C&amp;P of &amp;N&amp;RSCHEV - 5/23/17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
  <sheetViews>
    <sheetView zoomScale="80" zoomScaleNormal="80" workbookViewId="0">
      <selection activeCell="I16" sqref="I16"/>
    </sheetView>
  </sheetViews>
  <sheetFormatPr defaultRowHeight="12.75"/>
  <cols>
    <col min="1" max="5" width="20.5703125" customWidth="1"/>
    <col min="7" max="10" width="20.5703125" customWidth="1"/>
  </cols>
  <sheetData>
    <row r="1" spans="1:10" ht="23.25">
      <c r="A1" s="103" t="s">
        <v>220</v>
      </c>
      <c r="B1" s="104"/>
      <c r="C1" s="104"/>
      <c r="D1" s="104"/>
      <c r="E1" s="104"/>
    </row>
    <row r="2" spans="1:10" ht="22.5" customHeight="1">
      <c r="A2" s="358" t="str">
        <f>'Institution ID'!C3</f>
        <v>Virginia Tech</v>
      </c>
      <c r="B2" s="358"/>
      <c r="C2" s="358"/>
      <c r="D2" s="358"/>
      <c r="E2" s="358"/>
    </row>
    <row r="3" spans="1:10" ht="15.75" thickBot="1">
      <c r="A3" s="105"/>
      <c r="B3" s="105"/>
      <c r="C3" s="105"/>
      <c r="D3" s="105"/>
      <c r="E3" s="105"/>
    </row>
    <row r="4" spans="1:10" ht="85.5" customHeight="1" thickBot="1">
      <c r="A4" s="359" t="s">
        <v>199</v>
      </c>
      <c r="B4" s="360"/>
      <c r="C4" s="360"/>
      <c r="D4" s="360"/>
      <c r="E4" s="361"/>
    </row>
    <row r="5" spans="1:10" ht="15">
      <c r="A5" s="108"/>
      <c r="B5" s="108"/>
      <c r="C5" s="108"/>
      <c r="D5" s="108"/>
      <c r="E5" s="108"/>
    </row>
    <row r="6" spans="1:10" ht="18.600000000000001" customHeight="1" thickBot="1">
      <c r="A6" s="362" t="s">
        <v>194</v>
      </c>
      <c r="B6" s="362"/>
      <c r="C6" s="362"/>
      <c r="D6" s="362"/>
      <c r="E6" s="362"/>
      <c r="G6" s="353" t="s">
        <v>194</v>
      </c>
      <c r="H6" s="353"/>
      <c r="I6" s="353"/>
      <c r="J6" s="353"/>
    </row>
    <row r="7" spans="1:10" ht="15.95" customHeight="1" thickBot="1">
      <c r="A7" s="106" t="s">
        <v>193</v>
      </c>
      <c r="B7" s="356" t="s">
        <v>195</v>
      </c>
      <c r="C7" s="357"/>
      <c r="D7" s="356" t="s">
        <v>196</v>
      </c>
      <c r="E7" s="357"/>
      <c r="G7" s="354" t="s">
        <v>272</v>
      </c>
      <c r="H7" s="355"/>
      <c r="I7" s="354" t="s">
        <v>273</v>
      </c>
      <c r="J7" s="355"/>
    </row>
    <row r="8" spans="1:10" ht="30.75" thickBot="1">
      <c r="A8" s="106" t="s">
        <v>200</v>
      </c>
      <c r="B8" s="106" t="s">
        <v>201</v>
      </c>
      <c r="C8" s="106" t="s">
        <v>197</v>
      </c>
      <c r="D8" s="106" t="s">
        <v>201</v>
      </c>
      <c r="E8" s="106" t="s">
        <v>197</v>
      </c>
      <c r="G8" s="210" t="s">
        <v>201</v>
      </c>
      <c r="H8" s="210" t="s">
        <v>197</v>
      </c>
      <c r="I8" s="210" t="s">
        <v>201</v>
      </c>
      <c r="J8" s="210" t="s">
        <v>197</v>
      </c>
    </row>
    <row r="9" spans="1:10" ht="15.75" thickBot="1">
      <c r="A9" s="107">
        <v>11931</v>
      </c>
      <c r="B9" s="107">
        <v>12515.618999999999</v>
      </c>
      <c r="C9" s="146">
        <f>IF(B9=0,"%",B9/A9-1)</f>
        <v>4.8999999999999932E-2</v>
      </c>
      <c r="D9" s="107">
        <v>13129</v>
      </c>
      <c r="E9" s="146">
        <f>IF(D9=0,"%",D9/B9-1)</f>
        <v>4.9009241971971207E-2</v>
      </c>
      <c r="G9" s="211">
        <v>12289</v>
      </c>
      <c r="H9" s="212">
        <v>0.03</v>
      </c>
      <c r="I9" s="211">
        <v>12891</v>
      </c>
      <c r="J9" s="212">
        <v>4.9000000000000002E-2</v>
      </c>
    </row>
    <row r="10" spans="1:10" ht="15">
      <c r="A10" s="136"/>
      <c r="B10" s="136"/>
      <c r="C10" s="137"/>
      <c r="D10" s="136"/>
      <c r="E10" s="137"/>
      <c r="G10" s="213"/>
      <c r="H10" s="214"/>
      <c r="I10" s="213"/>
      <c r="J10" s="214"/>
    </row>
    <row r="11" spans="1:10" ht="15">
      <c r="A11" s="108"/>
      <c r="B11" s="108"/>
      <c r="C11" s="108"/>
      <c r="D11" s="108"/>
      <c r="E11" s="108"/>
      <c r="G11" s="215"/>
      <c r="H11" s="215"/>
      <c r="I11" s="215"/>
      <c r="J11" s="215"/>
    </row>
    <row r="12" spans="1:10" ht="18.600000000000001" customHeight="1" thickBot="1">
      <c r="A12" s="362" t="s">
        <v>198</v>
      </c>
      <c r="B12" s="362"/>
      <c r="C12" s="362"/>
      <c r="D12" s="362"/>
      <c r="E12" s="362"/>
      <c r="G12" s="353" t="s">
        <v>198</v>
      </c>
      <c r="H12" s="353"/>
      <c r="I12" s="353"/>
      <c r="J12" s="353"/>
    </row>
    <row r="13" spans="1:10" ht="15.95" customHeight="1" thickBot="1">
      <c r="A13" s="106" t="s">
        <v>193</v>
      </c>
      <c r="B13" s="356" t="s">
        <v>195</v>
      </c>
      <c r="C13" s="357"/>
      <c r="D13" s="356" t="s">
        <v>196</v>
      </c>
      <c r="E13" s="357"/>
      <c r="G13" s="354" t="s">
        <v>272</v>
      </c>
      <c r="H13" s="355"/>
      <c r="I13" s="354" t="s">
        <v>273</v>
      </c>
      <c r="J13" s="355"/>
    </row>
    <row r="14" spans="1:10" ht="30.75" thickBot="1">
      <c r="A14" s="106" t="s">
        <v>200</v>
      </c>
      <c r="B14" s="106" t="s">
        <v>201</v>
      </c>
      <c r="C14" s="106" t="s">
        <v>197</v>
      </c>
      <c r="D14" s="106" t="s">
        <v>201</v>
      </c>
      <c r="E14" s="106" t="s">
        <v>197</v>
      </c>
      <c r="G14" s="210" t="s">
        <v>201</v>
      </c>
      <c r="H14" s="210" t="s">
        <v>197</v>
      </c>
      <c r="I14" s="210" t="s">
        <v>201</v>
      </c>
      <c r="J14" s="210" t="s">
        <v>197</v>
      </c>
    </row>
    <row r="15" spans="1:10" ht="15.75" thickBot="1">
      <c r="A15" s="107">
        <v>2244</v>
      </c>
      <c r="B15" s="107">
        <v>2331.5159999999996</v>
      </c>
      <c r="C15" s="146">
        <f>IF(B15=0,"%",B15/A15-1)</f>
        <v>3.8999999999999924E-2</v>
      </c>
      <c r="D15" s="107">
        <v>2422</v>
      </c>
      <c r="E15" s="146">
        <f>IF(D15=0,"%",D15/B15-1)</f>
        <v>3.8809083875041228E-2</v>
      </c>
      <c r="G15" s="211">
        <v>2377</v>
      </c>
      <c r="H15" s="212">
        <v>5.8999999999999997E-2</v>
      </c>
      <c r="I15" s="211">
        <v>2470</v>
      </c>
      <c r="J15" s="212">
        <v>3.9E-2</v>
      </c>
    </row>
  </sheetData>
  <mergeCells count="14">
    <mergeCell ref="B13:C13"/>
    <mergeCell ref="D13:E13"/>
    <mergeCell ref="A2:E2"/>
    <mergeCell ref="A4:E4"/>
    <mergeCell ref="A6:E6"/>
    <mergeCell ref="B7:C7"/>
    <mergeCell ref="D7:E7"/>
    <mergeCell ref="A12:E12"/>
    <mergeCell ref="G6:J6"/>
    <mergeCell ref="G7:H7"/>
    <mergeCell ref="I7:J7"/>
    <mergeCell ref="G12:J12"/>
    <mergeCell ref="G13:H13"/>
    <mergeCell ref="I13:J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
  <sheetViews>
    <sheetView topLeftCell="A7" zoomScale="110" zoomScaleNormal="110" zoomScalePageLayoutView="150" workbookViewId="0">
      <selection activeCell="H7" sqref="H7:H19"/>
    </sheetView>
  </sheetViews>
  <sheetFormatPr defaultColWidth="8.5703125" defaultRowHeight="12.75"/>
  <cols>
    <col min="1" max="1" width="29.7109375" customWidth="1"/>
    <col min="2" max="2" width="20.5703125" style="9" customWidth="1"/>
    <col min="3" max="8" width="20.5703125" customWidth="1"/>
  </cols>
  <sheetData>
    <row r="1" spans="1:8" s="1" customFormat="1" ht="20.100000000000001" customHeight="1">
      <c r="A1" s="79" t="s">
        <v>202</v>
      </c>
      <c r="B1" s="79"/>
      <c r="C1" s="79"/>
      <c r="D1" s="79"/>
      <c r="E1" s="79"/>
    </row>
    <row r="2" spans="1:8" s="1" customFormat="1" ht="20.100000000000001" customHeight="1">
      <c r="A2" s="364" t="str">
        <f>'Institution ID'!C3</f>
        <v>Virginia Tech</v>
      </c>
      <c r="B2" s="364"/>
      <c r="C2" s="364"/>
      <c r="D2" s="364"/>
      <c r="E2" s="364"/>
    </row>
    <row r="3" spans="1:8" s="2" customFormat="1" ht="87.6" customHeight="1">
      <c r="A3" s="366" t="s">
        <v>223</v>
      </c>
      <c r="B3" s="367"/>
      <c r="C3" s="367"/>
      <c r="D3" s="367"/>
      <c r="E3" s="368"/>
      <c r="F3" s="369" t="s">
        <v>274</v>
      </c>
      <c r="G3" s="370"/>
      <c r="H3" s="371"/>
    </row>
    <row r="4" spans="1:8" ht="15" customHeight="1">
      <c r="A4" s="365" t="s">
        <v>0</v>
      </c>
      <c r="B4" s="72" t="s">
        <v>131</v>
      </c>
      <c r="C4" s="72" t="s">
        <v>139</v>
      </c>
      <c r="D4" s="72" t="s">
        <v>132</v>
      </c>
      <c r="E4" s="72" t="s">
        <v>133</v>
      </c>
      <c r="F4" s="216" t="s">
        <v>275</v>
      </c>
      <c r="G4" s="216" t="s">
        <v>276</v>
      </c>
      <c r="H4" s="216" t="s">
        <v>142</v>
      </c>
    </row>
    <row r="5" spans="1:8" ht="30" customHeight="1">
      <c r="A5" s="365"/>
      <c r="B5" s="47" t="s">
        <v>214</v>
      </c>
      <c r="C5" s="47" t="s">
        <v>214</v>
      </c>
      <c r="D5" s="47" t="s">
        <v>215</v>
      </c>
      <c r="E5" s="47" t="s">
        <v>215</v>
      </c>
      <c r="F5" s="217" t="s">
        <v>203</v>
      </c>
      <c r="G5" s="217" t="s">
        <v>203</v>
      </c>
      <c r="H5" s="217" t="s">
        <v>203</v>
      </c>
    </row>
    <row r="6" spans="1:8" ht="15" customHeight="1">
      <c r="A6" s="14" t="s">
        <v>12</v>
      </c>
      <c r="B6" s="363"/>
      <c r="C6" s="363"/>
      <c r="D6" s="363"/>
      <c r="E6" s="363"/>
      <c r="F6" s="218"/>
      <c r="G6" s="218"/>
      <c r="H6" s="218"/>
    </row>
    <row r="7" spans="1:8" ht="15" customHeight="1">
      <c r="A7" s="48" t="s">
        <v>98</v>
      </c>
      <c r="B7" s="13">
        <v>237737364.75171539</v>
      </c>
      <c r="C7" s="13">
        <v>234289752.29190475</v>
      </c>
      <c r="D7" s="13">
        <v>242262291.49358663</v>
      </c>
      <c r="E7" s="13">
        <v>253017018.48315817</v>
      </c>
      <c r="F7" s="154">
        <v>229762792.64981049</v>
      </c>
      <c r="G7" s="244">
        <v>237874318.62573335</v>
      </c>
      <c r="H7" s="154">
        <v>248434250.75086078</v>
      </c>
    </row>
    <row r="8" spans="1:8" ht="15" customHeight="1">
      <c r="A8" s="48" t="s">
        <v>99</v>
      </c>
      <c r="B8" s="13">
        <v>257417242.09855908</v>
      </c>
      <c r="C8" s="13">
        <v>269230532.34040898</v>
      </c>
      <c r="D8" s="13">
        <v>286647729.90509826</v>
      </c>
      <c r="E8" s="13">
        <v>297885637.20424819</v>
      </c>
      <c r="F8" s="154">
        <v>276263609.67436224</v>
      </c>
      <c r="G8" s="154">
        <v>286926299.12755221</v>
      </c>
      <c r="H8" s="154">
        <v>301072845.08898908</v>
      </c>
    </row>
    <row r="9" spans="1:8" ht="15" customHeight="1">
      <c r="A9" s="48" t="s">
        <v>100</v>
      </c>
      <c r="B9" s="13">
        <v>17385989.805407204</v>
      </c>
      <c r="C9" s="13">
        <v>17685398.096852299</v>
      </c>
      <c r="D9" s="13">
        <v>18473721.52306214</v>
      </c>
      <c r="E9" s="13">
        <v>19415286.605880737</v>
      </c>
      <c r="F9" s="154">
        <v>16875775.137108158</v>
      </c>
      <c r="G9" s="154">
        <v>18491674.605203122</v>
      </c>
      <c r="H9" s="154">
        <v>19434154.717256721</v>
      </c>
    </row>
    <row r="10" spans="1:8" ht="15" customHeight="1">
      <c r="A10" s="48" t="s">
        <v>101</v>
      </c>
      <c r="B10" s="13">
        <v>32611325.308666226</v>
      </c>
      <c r="C10" s="13">
        <v>34397868.948133186</v>
      </c>
      <c r="D10" s="13">
        <v>36667471.289903723</v>
      </c>
      <c r="E10" s="13">
        <v>38014587.216572605</v>
      </c>
      <c r="F10" s="154">
        <v>44881883.690273538</v>
      </c>
      <c r="G10" s="244">
        <v>36703105.372789934</v>
      </c>
      <c r="H10" s="154">
        <v>38051530.450019233</v>
      </c>
    </row>
    <row r="11" spans="1:8" ht="15" customHeight="1">
      <c r="A11" s="48" t="s">
        <v>102</v>
      </c>
      <c r="B11" s="13">
        <v>0</v>
      </c>
      <c r="C11" s="13">
        <v>0</v>
      </c>
      <c r="D11" s="13">
        <v>0</v>
      </c>
      <c r="E11" s="13">
        <v>0</v>
      </c>
      <c r="F11" s="154">
        <v>0</v>
      </c>
      <c r="G11" s="154">
        <v>0</v>
      </c>
      <c r="H11" s="154">
        <v>0</v>
      </c>
    </row>
    <row r="12" spans="1:8" ht="15" customHeight="1">
      <c r="A12" s="48" t="s">
        <v>103</v>
      </c>
      <c r="B12" s="13">
        <v>0</v>
      </c>
      <c r="C12" s="13">
        <v>0</v>
      </c>
      <c r="D12" s="13">
        <v>0</v>
      </c>
      <c r="E12" s="13">
        <v>0</v>
      </c>
      <c r="F12" s="154">
        <v>0</v>
      </c>
      <c r="G12" s="154">
        <v>0</v>
      </c>
      <c r="H12" s="154">
        <v>0</v>
      </c>
    </row>
    <row r="13" spans="1:8" ht="15" customHeight="1">
      <c r="A13" s="48" t="s">
        <v>104</v>
      </c>
      <c r="B13" s="13">
        <v>2397742.3687148876</v>
      </c>
      <c r="C13" s="13">
        <v>2481619.6551724137</v>
      </c>
      <c r="D13" s="13">
        <v>2553586.6251724134</v>
      </c>
      <c r="E13" s="13">
        <v>2627640.6373024131</v>
      </c>
      <c r="F13" s="245">
        <v>2439751.1126787197</v>
      </c>
      <c r="G13" s="245">
        <v>2556068.2448275862</v>
      </c>
      <c r="H13" s="154">
        <v>2630194.2239275859</v>
      </c>
    </row>
    <row r="14" spans="1:8" ht="15" customHeight="1">
      <c r="A14" s="48" t="s">
        <v>105</v>
      </c>
      <c r="B14" s="13">
        <v>6846232.5710112359</v>
      </c>
      <c r="C14" s="13">
        <v>6971986.9440000001</v>
      </c>
      <c r="D14" s="13">
        <v>7174174.5653759995</v>
      </c>
      <c r="E14" s="13">
        <v>7382225.6277719028</v>
      </c>
      <c r="F14" s="245">
        <v>7538378.1788814077</v>
      </c>
      <c r="G14" s="245">
        <v>7181146.5523200007</v>
      </c>
      <c r="H14" s="154">
        <v>7389399.8023372805</v>
      </c>
    </row>
    <row r="15" spans="1:8" ht="15" customHeight="1">
      <c r="A15" s="48" t="s">
        <v>106</v>
      </c>
      <c r="B15" s="13">
        <v>0</v>
      </c>
      <c r="C15" s="13">
        <v>0</v>
      </c>
      <c r="D15" s="13">
        <v>0</v>
      </c>
      <c r="E15" s="13">
        <v>0</v>
      </c>
      <c r="F15" s="154">
        <v>0</v>
      </c>
      <c r="G15" s="154">
        <v>0</v>
      </c>
      <c r="H15" s="154">
        <v>0</v>
      </c>
    </row>
    <row r="16" spans="1:8" ht="15" customHeight="1">
      <c r="A16" s="48" t="s">
        <v>107</v>
      </c>
      <c r="B16" s="13">
        <v>0</v>
      </c>
      <c r="C16" s="13">
        <v>0</v>
      </c>
      <c r="D16" s="13">
        <v>0</v>
      </c>
      <c r="E16" s="13">
        <v>0</v>
      </c>
      <c r="F16" s="154">
        <v>0</v>
      </c>
      <c r="G16" s="154">
        <v>0</v>
      </c>
      <c r="H16" s="154">
        <v>0</v>
      </c>
    </row>
    <row r="17" spans="1:8" ht="15" customHeight="1">
      <c r="A17" s="48" t="s">
        <v>108</v>
      </c>
      <c r="B17" s="13">
        <v>0</v>
      </c>
      <c r="C17" s="13">
        <v>0</v>
      </c>
      <c r="D17" s="13">
        <v>0</v>
      </c>
      <c r="E17" s="13">
        <v>0</v>
      </c>
      <c r="F17" s="154">
        <v>0</v>
      </c>
      <c r="G17" s="154">
        <v>0</v>
      </c>
      <c r="H17" s="154">
        <v>0</v>
      </c>
    </row>
    <row r="18" spans="1:8" ht="15" customHeight="1">
      <c r="A18" s="48" t="s">
        <v>109</v>
      </c>
      <c r="B18" s="13">
        <v>0</v>
      </c>
      <c r="C18" s="13">
        <v>0</v>
      </c>
      <c r="D18" s="13">
        <v>0</v>
      </c>
      <c r="E18" s="13">
        <v>0</v>
      </c>
      <c r="F18" s="154">
        <v>0</v>
      </c>
      <c r="G18" s="154">
        <v>0</v>
      </c>
      <c r="H18" s="154">
        <v>0</v>
      </c>
    </row>
    <row r="19" spans="1:8" ht="15" customHeight="1">
      <c r="A19" s="48" t="s">
        <v>110</v>
      </c>
      <c r="B19" s="13">
        <v>7490758.5046558995</v>
      </c>
      <c r="C19" s="13">
        <v>7245440</v>
      </c>
      <c r="D19" s="13">
        <v>7455557.7599999998</v>
      </c>
      <c r="E19" s="13">
        <v>7671768.935039999</v>
      </c>
      <c r="F19" s="245">
        <v>8616476.5036063194</v>
      </c>
      <c r="G19" s="245">
        <v>7462803.2000000002</v>
      </c>
      <c r="H19" s="154">
        <v>7679224.4928000001</v>
      </c>
    </row>
    <row r="20" spans="1:8" ht="15" customHeight="1">
      <c r="A20" s="48" t="s">
        <v>111</v>
      </c>
      <c r="B20" s="13">
        <v>8115251.175294674</v>
      </c>
      <c r="C20" s="13">
        <v>8262240</v>
      </c>
      <c r="D20" s="13">
        <v>8501844.959999999</v>
      </c>
      <c r="E20" s="13">
        <v>8748398.4638399985</v>
      </c>
      <c r="F20" s="245">
        <v>7069902.9473633952</v>
      </c>
      <c r="G20" s="245">
        <v>8510107.2000000011</v>
      </c>
      <c r="H20" s="154">
        <v>8756900.3088000007</v>
      </c>
    </row>
    <row r="21" spans="1:8" ht="15" customHeight="1">
      <c r="A21" s="11" t="s">
        <v>3</v>
      </c>
      <c r="B21" s="13">
        <v>86401495.299999997</v>
      </c>
      <c r="C21" s="154">
        <v>100869654</v>
      </c>
      <c r="D21" s="154">
        <v>100869654</v>
      </c>
      <c r="E21" s="154">
        <v>100869654</v>
      </c>
      <c r="F21" s="246">
        <v>93030432.00999999</v>
      </c>
      <c r="G21" s="246">
        <v>100869654</v>
      </c>
      <c r="H21" s="246">
        <v>100869654</v>
      </c>
    </row>
    <row r="22" spans="1:8" ht="15" customHeight="1">
      <c r="A22" s="78" t="s">
        <v>204</v>
      </c>
      <c r="B22" s="43">
        <f t="shared" ref="B22:H22" si="0">SUM(B7:B21)</f>
        <v>656403401.8840245</v>
      </c>
      <c r="C22" s="43">
        <f t="shared" si="0"/>
        <v>681434492.27647173</v>
      </c>
      <c r="D22" s="43">
        <f t="shared" si="0"/>
        <v>710606032.12219918</v>
      </c>
      <c r="E22" s="43">
        <f t="shared" si="0"/>
        <v>735632217.17381394</v>
      </c>
      <c r="F22" s="43">
        <f t="shared" si="0"/>
        <v>686479001.90408432</v>
      </c>
      <c r="G22" s="43">
        <f t="shared" si="0"/>
        <v>706575176.92842638</v>
      </c>
      <c r="H22" s="43">
        <f t="shared" si="0"/>
        <v>734318153.83499062</v>
      </c>
    </row>
    <row r="23" spans="1:8" s="9" customFormat="1" ht="15" customHeight="1">
      <c r="A23" s="97"/>
      <c r="B23" s="74"/>
      <c r="C23" s="74"/>
      <c r="D23" s="74"/>
      <c r="E23" s="74"/>
      <c r="F23" s="248"/>
      <c r="G23" s="248"/>
      <c r="H23" s="248"/>
    </row>
    <row r="24" spans="1:8" s="9" customFormat="1" ht="15" customHeight="1">
      <c r="A24" s="97"/>
      <c r="B24" s="74"/>
      <c r="C24" s="74"/>
      <c r="D24" s="74"/>
      <c r="E24" s="74"/>
      <c r="F24" s="249"/>
      <c r="G24" s="250"/>
      <c r="H24" s="250"/>
    </row>
    <row r="25" spans="1:8" s="9" customFormat="1" ht="15" customHeight="1">
      <c r="A25" s="84"/>
      <c r="B25" s="99" t="s">
        <v>131</v>
      </c>
      <c r="C25" s="99" t="s">
        <v>139</v>
      </c>
      <c r="D25" s="99" t="s">
        <v>132</v>
      </c>
      <c r="E25" s="99" t="s">
        <v>133</v>
      </c>
      <c r="F25" s="251" t="s">
        <v>275</v>
      </c>
      <c r="G25" s="251" t="s">
        <v>276</v>
      </c>
      <c r="H25" s="251" t="s">
        <v>142</v>
      </c>
    </row>
    <row r="26" spans="1:8" s="9" customFormat="1" ht="27" customHeight="1">
      <c r="A26" s="98" t="s">
        <v>134</v>
      </c>
      <c r="B26" s="100" t="s">
        <v>138</v>
      </c>
      <c r="C26" s="100" t="s">
        <v>138</v>
      </c>
      <c r="D26" s="100" t="s">
        <v>138</v>
      </c>
      <c r="E26" s="100" t="s">
        <v>138</v>
      </c>
      <c r="F26" s="252" t="s">
        <v>277</v>
      </c>
      <c r="G26" s="252" t="s">
        <v>277</v>
      </c>
      <c r="H26" s="252" t="s">
        <v>277</v>
      </c>
    </row>
    <row r="27" spans="1:8" s="9" customFormat="1" ht="15" customHeight="1">
      <c r="A27" s="73" t="s">
        <v>135</v>
      </c>
      <c r="B27" s="75">
        <v>39135788.185815029</v>
      </c>
      <c r="C27" s="75">
        <v>43773376.947653919</v>
      </c>
      <c r="D27" s="75">
        <v>45305445.140821807</v>
      </c>
      <c r="E27" s="75">
        <v>46891135.72075057</v>
      </c>
      <c r="F27" s="253">
        <v>42855291.373474374</v>
      </c>
      <c r="G27" s="253">
        <v>46239357.811662599</v>
      </c>
      <c r="H27" s="253">
        <v>47857735.335070789</v>
      </c>
    </row>
    <row r="28" spans="1:8" s="9" customFormat="1" ht="15" customHeight="1">
      <c r="A28" s="73" t="s">
        <v>136</v>
      </c>
      <c r="B28" s="75">
        <v>29474192.814184971</v>
      </c>
      <c r="C28" s="75">
        <v>32966883.052346077</v>
      </c>
      <c r="D28" s="75">
        <v>34120723.959178187</v>
      </c>
      <c r="E28" s="75">
        <v>35314949.29774943</v>
      </c>
      <c r="F28" s="253">
        <v>32275448.626525629</v>
      </c>
      <c r="G28" s="253">
        <v>34824078.188337401</v>
      </c>
      <c r="H28" s="253">
        <v>36042920.924929202</v>
      </c>
    </row>
    <row r="29" spans="1:8" s="9" customFormat="1" ht="15" customHeight="1">
      <c r="A29" s="73" t="s">
        <v>137</v>
      </c>
      <c r="B29" s="76">
        <f>B28+B27</f>
        <v>68609981</v>
      </c>
      <c r="C29" s="76">
        <f>C28+C27</f>
        <v>76740260</v>
      </c>
      <c r="D29" s="76">
        <f t="shared" ref="D29:H29" si="1">D28+D27</f>
        <v>79426169.099999994</v>
      </c>
      <c r="E29" s="76">
        <f t="shared" si="1"/>
        <v>82206085.0185</v>
      </c>
      <c r="F29" s="247">
        <f t="shared" si="1"/>
        <v>75130740</v>
      </c>
      <c r="G29" s="247">
        <f t="shared" si="1"/>
        <v>81063436</v>
      </c>
      <c r="H29" s="247">
        <f t="shared" si="1"/>
        <v>83900656.25999999</v>
      </c>
    </row>
    <row r="30" spans="1:8" s="9" customFormat="1" ht="15" customHeight="1">
      <c r="A30" s="77" t="s">
        <v>138</v>
      </c>
      <c r="B30" s="75">
        <v>281270190</v>
      </c>
      <c r="C30" s="75">
        <v>355917943</v>
      </c>
      <c r="D30" s="75">
        <v>367932275.014</v>
      </c>
      <c r="E30" s="75">
        <v>380358603.35485601</v>
      </c>
      <c r="F30" s="268">
        <v>365468260</v>
      </c>
      <c r="G30" s="268">
        <v>369569541.91400003</v>
      </c>
      <c r="H30" s="268">
        <v>382053174.59635603</v>
      </c>
    </row>
    <row r="31" spans="1:8" s="9" customFormat="1" ht="15" customHeight="1">
      <c r="A31" s="101"/>
      <c r="B31" s="102"/>
      <c r="C31" s="269"/>
      <c r="D31" s="269"/>
      <c r="E31" s="269"/>
      <c r="F31" s="270"/>
      <c r="G31" s="309"/>
      <c r="H31" s="270"/>
    </row>
  </sheetData>
  <sheetProtection selectLockedCells="1"/>
  <mergeCells count="5">
    <mergeCell ref="B6:E6"/>
    <mergeCell ref="A2:E2"/>
    <mergeCell ref="A4:A5"/>
    <mergeCell ref="A3:E3"/>
    <mergeCell ref="F3:H3"/>
  </mergeCells>
  <phoneticPr fontId="11" type="noConversion"/>
  <pageMargins left="0.5" right="0" top="0" bottom="0" header="0" footer="0.1"/>
  <pageSetup orientation="landscape" r:id="rId1"/>
  <headerFooter alignWithMargins="0">
    <oddFooter>&amp;L2017 Six-Year Plan - Finance-Tuition and Fees &amp;C&amp;P of &amp;N&amp;RSCHEV - 5/23/17</oddFooter>
  </headerFooter>
  <ignoredErrors>
    <ignoredError sqref="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3"/>
  <sheetViews>
    <sheetView topLeftCell="B31" zoomScale="70" zoomScaleNormal="70" workbookViewId="0">
      <selection activeCell="J49" sqref="J49"/>
    </sheetView>
  </sheetViews>
  <sheetFormatPr defaultColWidth="9.140625" defaultRowHeight="12.75"/>
  <cols>
    <col min="1" max="1" width="10.7109375" style="110" customWidth="1"/>
    <col min="2" max="2" width="80.140625" style="110" customWidth="1"/>
    <col min="3" max="3" width="7.140625" style="110" customWidth="1"/>
    <col min="4" max="4" width="18.5703125" style="110" customWidth="1"/>
    <col min="5" max="5" width="17" style="110" bestFit="1" customWidth="1"/>
    <col min="6" max="7" width="18.5703125" style="110" customWidth="1"/>
    <col min="8" max="8" width="18.42578125" style="110" customWidth="1"/>
    <col min="9" max="9" width="20.28515625" style="110" customWidth="1"/>
    <col min="10" max="15" width="20.28515625" style="173" customWidth="1"/>
    <col min="16" max="16" width="71.140625" style="110" customWidth="1"/>
    <col min="17" max="17" width="57.5703125" style="110" customWidth="1"/>
    <col min="18" max="18" width="41.85546875" style="110" customWidth="1"/>
    <col min="19" max="16384" width="9.140625" style="110"/>
  </cols>
  <sheetData>
    <row r="1" spans="1:17" ht="20.100000000000001" customHeight="1">
      <c r="A1" s="109" t="s">
        <v>205</v>
      </c>
      <c r="B1" s="109"/>
      <c r="C1" s="109"/>
      <c r="D1" s="109"/>
      <c r="E1" s="109"/>
      <c r="F1" s="109"/>
      <c r="G1" s="109"/>
      <c r="H1" s="109"/>
      <c r="I1" s="109"/>
      <c r="J1" s="109"/>
      <c r="K1" s="109"/>
      <c r="L1" s="109"/>
      <c r="M1" s="109"/>
      <c r="N1" s="109"/>
      <c r="O1" s="109"/>
    </row>
    <row r="2" spans="1:17" ht="20.100000000000001" customHeight="1">
      <c r="A2" s="382" t="str">
        <f>'Institution ID'!C3</f>
        <v>Virginia Tech</v>
      </c>
      <c r="B2" s="382"/>
      <c r="C2" s="382"/>
      <c r="D2" s="382"/>
      <c r="E2" s="382"/>
      <c r="F2" s="382"/>
      <c r="G2" s="382"/>
      <c r="H2" s="382"/>
      <c r="I2" s="382"/>
      <c r="J2" s="171"/>
      <c r="K2" s="171"/>
      <c r="L2" s="171"/>
      <c r="M2" s="171"/>
      <c r="N2" s="171"/>
      <c r="O2" s="171"/>
    </row>
    <row r="3" spans="1:17" s="113" customFormat="1" ht="20.100000000000001" customHeight="1">
      <c r="A3" s="111" t="s">
        <v>206</v>
      </c>
      <c r="B3" s="112"/>
      <c r="C3" s="112"/>
      <c r="D3" s="112"/>
      <c r="E3" s="112"/>
      <c r="F3" s="112"/>
    </row>
    <row r="4" spans="1:17" s="114" customFormat="1" ht="30" customHeight="1">
      <c r="A4" s="380" t="s">
        <v>225</v>
      </c>
      <c r="B4" s="380"/>
      <c r="C4" s="380"/>
      <c r="D4" s="380"/>
      <c r="E4" s="380"/>
      <c r="F4" s="380"/>
      <c r="G4" s="380"/>
      <c r="H4" s="380"/>
      <c r="I4" s="380"/>
      <c r="J4" s="380"/>
      <c r="K4" s="380"/>
      <c r="L4" s="380"/>
      <c r="M4" s="380"/>
      <c r="N4" s="380"/>
      <c r="O4" s="380"/>
      <c r="P4" s="380"/>
      <c r="Q4" s="380"/>
    </row>
    <row r="5" spans="1:17" s="114" customFormat="1" ht="79.5" customHeight="1" thickBot="1">
      <c r="A5" s="381"/>
      <c r="B5" s="381"/>
      <c r="C5" s="381"/>
      <c r="D5" s="381"/>
      <c r="E5" s="381"/>
      <c r="F5" s="381"/>
      <c r="G5" s="381"/>
      <c r="H5" s="381"/>
      <c r="I5" s="381"/>
      <c r="J5" s="381"/>
      <c r="K5" s="381"/>
      <c r="L5" s="381"/>
      <c r="M5" s="381"/>
      <c r="N5" s="381"/>
      <c r="O5" s="381"/>
      <c r="P5" s="381"/>
      <c r="Q5" s="381"/>
    </row>
    <row r="6" spans="1:17" s="115" customFormat="1" ht="20.100000000000001" customHeight="1" thickBot="1">
      <c r="A6" s="383" t="s">
        <v>25</v>
      </c>
      <c r="B6" s="386" t="s">
        <v>151</v>
      </c>
      <c r="C6" s="387"/>
      <c r="D6" s="387"/>
      <c r="E6" s="387"/>
      <c r="F6" s="387"/>
      <c r="G6" s="387"/>
      <c r="H6" s="387"/>
      <c r="I6" s="387"/>
      <c r="J6" s="387"/>
      <c r="K6" s="387"/>
      <c r="L6" s="387"/>
      <c r="M6" s="387"/>
      <c r="N6" s="387"/>
      <c r="O6" s="387"/>
      <c r="P6" s="387"/>
      <c r="Q6" s="388"/>
    </row>
    <row r="7" spans="1:17" s="115" customFormat="1" ht="20.100000000000001" customHeight="1" thickBot="1">
      <c r="A7" s="384"/>
      <c r="C7" s="116"/>
      <c r="D7" s="386" t="s">
        <v>130</v>
      </c>
      <c r="E7" s="387"/>
      <c r="F7" s="387"/>
      <c r="G7" s="387"/>
      <c r="H7" s="387"/>
      <c r="I7" s="387"/>
      <c r="J7" s="387"/>
      <c r="K7" s="387"/>
      <c r="L7" s="387"/>
      <c r="M7" s="387"/>
      <c r="N7" s="387"/>
      <c r="O7" s="388"/>
      <c r="P7" s="287" t="s">
        <v>152</v>
      </c>
      <c r="Q7" s="117" t="s">
        <v>153</v>
      </c>
    </row>
    <row r="8" spans="1:17" s="115" customFormat="1" ht="20.100000000000001" customHeight="1" thickBot="1">
      <c r="A8" s="384"/>
      <c r="B8" s="389" t="s">
        <v>26</v>
      </c>
      <c r="C8" s="402" t="s">
        <v>121</v>
      </c>
      <c r="D8" s="393"/>
      <c r="E8" s="393"/>
      <c r="F8" s="393"/>
      <c r="G8" s="393"/>
      <c r="H8" s="393"/>
      <c r="I8" s="393"/>
      <c r="J8" s="174"/>
      <c r="K8" s="174"/>
      <c r="L8" s="174"/>
      <c r="M8" s="174"/>
      <c r="N8" s="174"/>
      <c r="O8" s="174"/>
      <c r="P8" s="399" t="s">
        <v>154</v>
      </c>
      <c r="Q8" s="396" t="s">
        <v>155</v>
      </c>
    </row>
    <row r="9" spans="1:17" s="115" customFormat="1" ht="20.100000000000001" customHeight="1" thickBot="1">
      <c r="A9" s="384"/>
      <c r="B9" s="390"/>
      <c r="C9" s="403"/>
      <c r="D9" s="392" t="s">
        <v>128</v>
      </c>
      <c r="E9" s="393"/>
      <c r="F9" s="394"/>
      <c r="G9" s="395" t="s">
        <v>129</v>
      </c>
      <c r="H9" s="387"/>
      <c r="I9" s="387"/>
      <c r="J9" s="405" t="s">
        <v>278</v>
      </c>
      <c r="K9" s="406"/>
      <c r="L9" s="406"/>
      <c r="M9" s="405" t="s">
        <v>279</v>
      </c>
      <c r="N9" s="406"/>
      <c r="O9" s="406"/>
      <c r="P9" s="400"/>
      <c r="Q9" s="397"/>
    </row>
    <row r="10" spans="1:17" s="115" customFormat="1" ht="52.5" customHeight="1" thickBot="1">
      <c r="A10" s="385"/>
      <c r="B10" s="391"/>
      <c r="C10" s="404"/>
      <c r="D10" s="118" t="s">
        <v>118</v>
      </c>
      <c r="E10" s="118" t="s">
        <v>4</v>
      </c>
      <c r="F10" s="118" t="s">
        <v>117</v>
      </c>
      <c r="G10" s="118" t="s">
        <v>118</v>
      </c>
      <c r="H10" s="118" t="s">
        <v>4</v>
      </c>
      <c r="I10" s="118" t="s">
        <v>117</v>
      </c>
      <c r="J10" s="219" t="s">
        <v>118</v>
      </c>
      <c r="K10" s="219" t="s">
        <v>4</v>
      </c>
      <c r="L10" s="219" t="s">
        <v>117</v>
      </c>
      <c r="M10" s="219" t="s">
        <v>118</v>
      </c>
      <c r="N10" s="219" t="s">
        <v>4</v>
      </c>
      <c r="O10" s="219" t="s">
        <v>117</v>
      </c>
      <c r="P10" s="401"/>
      <c r="Q10" s="398"/>
    </row>
    <row r="11" spans="1:17" ht="105.95" customHeight="1" thickBot="1">
      <c r="A11" s="155" t="s">
        <v>317</v>
      </c>
      <c r="B11" s="156" t="s">
        <v>242</v>
      </c>
      <c r="C11" s="157" t="s">
        <v>247</v>
      </c>
      <c r="D11" s="148">
        <f t="shared" ref="D11:D15" si="0">SUM(E11:F11)</f>
        <v>4047511</v>
      </c>
      <c r="E11" s="119"/>
      <c r="F11" s="119">
        <v>4047511</v>
      </c>
      <c r="G11" s="150">
        <f t="shared" ref="G11:G15" si="1">SUM(H11:I11)</f>
        <v>5217663</v>
      </c>
      <c r="H11" s="119"/>
      <c r="I11" s="119">
        <v>5217663</v>
      </c>
      <c r="J11" s="150">
        <v>4049015</v>
      </c>
      <c r="K11" s="119"/>
      <c r="L11" s="119">
        <f>J11-3550000</f>
        <v>499015</v>
      </c>
      <c r="M11" s="150">
        <v>5219818</v>
      </c>
      <c r="N11" s="119"/>
      <c r="O11" s="119">
        <f>M11-3550000</f>
        <v>1669818</v>
      </c>
      <c r="P11" s="163" t="s">
        <v>290</v>
      </c>
      <c r="Q11" s="163" t="s">
        <v>251</v>
      </c>
    </row>
    <row r="12" spans="1:17" ht="105.95" customHeight="1" thickTop="1" thickBot="1">
      <c r="A12" s="158" t="s">
        <v>318</v>
      </c>
      <c r="B12" s="159" t="s">
        <v>243</v>
      </c>
      <c r="C12" s="160" t="s">
        <v>248</v>
      </c>
      <c r="D12" s="149">
        <f t="shared" si="0"/>
        <v>3000000</v>
      </c>
      <c r="E12" s="120"/>
      <c r="F12" s="120">
        <v>3000000</v>
      </c>
      <c r="G12" s="151">
        <f t="shared" si="1"/>
        <v>5500000</v>
      </c>
      <c r="H12" s="120"/>
      <c r="I12" s="120">
        <v>5500000</v>
      </c>
      <c r="J12" s="151">
        <v>1734000</v>
      </c>
      <c r="K12" s="120"/>
      <c r="L12" s="120">
        <v>734000</v>
      </c>
      <c r="M12" s="151">
        <v>4234000</v>
      </c>
      <c r="N12" s="120"/>
      <c r="O12" s="120">
        <v>3234000</v>
      </c>
      <c r="P12" s="164" t="s">
        <v>312</v>
      </c>
      <c r="Q12" s="164" t="s">
        <v>252</v>
      </c>
    </row>
    <row r="13" spans="1:17" ht="105.95" customHeight="1" thickTop="1" thickBot="1">
      <c r="A13" s="158">
        <v>5</v>
      </c>
      <c r="B13" s="159" t="s">
        <v>244</v>
      </c>
      <c r="C13" s="160" t="s">
        <v>247</v>
      </c>
      <c r="D13" s="149">
        <f t="shared" si="0"/>
        <v>2250000</v>
      </c>
      <c r="E13" s="120"/>
      <c r="F13" s="120">
        <v>2250000</v>
      </c>
      <c r="G13" s="151">
        <f t="shared" si="1"/>
        <v>2756510</v>
      </c>
      <c r="H13" s="120"/>
      <c r="I13" s="120">
        <v>2756510</v>
      </c>
      <c r="J13" s="151">
        <f t="shared" ref="J13" si="2">SUM(K13:L13)</f>
        <v>2246162</v>
      </c>
      <c r="K13" s="120"/>
      <c r="L13" s="120">
        <v>2246162</v>
      </c>
      <c r="M13" s="151">
        <v>2753793</v>
      </c>
      <c r="N13" s="120"/>
      <c r="O13" s="120">
        <v>2753793</v>
      </c>
      <c r="P13" s="162" t="s">
        <v>313</v>
      </c>
      <c r="Q13" s="165" t="s">
        <v>250</v>
      </c>
    </row>
    <row r="14" spans="1:17" ht="105.95" customHeight="1" thickTop="1" thickBot="1">
      <c r="A14" s="158" t="s">
        <v>319</v>
      </c>
      <c r="B14" s="161" t="s">
        <v>245</v>
      </c>
      <c r="C14" s="160">
        <v>3</v>
      </c>
      <c r="D14" s="149">
        <f t="shared" si="0"/>
        <v>1350000</v>
      </c>
      <c r="E14" s="120"/>
      <c r="F14" s="120">
        <f>1350000-E14</f>
        <v>1350000</v>
      </c>
      <c r="G14" s="151">
        <f t="shared" si="1"/>
        <v>1770832</v>
      </c>
      <c r="H14" s="120"/>
      <c r="I14" s="120">
        <v>1770832</v>
      </c>
      <c r="J14" s="151">
        <v>1350000</v>
      </c>
      <c r="K14" s="120"/>
      <c r="L14" s="120">
        <v>675720</v>
      </c>
      <c r="M14" s="151">
        <v>1774800</v>
      </c>
      <c r="N14" s="120"/>
      <c r="O14" s="120">
        <v>1100520</v>
      </c>
      <c r="P14" s="164" t="s">
        <v>291</v>
      </c>
      <c r="Q14" s="164" t="s">
        <v>253</v>
      </c>
    </row>
    <row r="15" spans="1:17" ht="105.95" customHeight="1" thickTop="1" thickBot="1">
      <c r="A15" s="321" t="s">
        <v>320</v>
      </c>
      <c r="B15" s="311" t="s">
        <v>246</v>
      </c>
      <c r="C15" s="316">
        <v>3</v>
      </c>
      <c r="D15" s="149">
        <f t="shared" si="0"/>
        <v>0</v>
      </c>
      <c r="E15" s="314">
        <f>-F15</f>
        <v>1348343</v>
      </c>
      <c r="F15" s="314">
        <v>-1348343</v>
      </c>
      <c r="G15" s="151">
        <f t="shared" si="1"/>
        <v>0</v>
      </c>
      <c r="H15" s="314">
        <f>-I15</f>
        <v>2674280</v>
      </c>
      <c r="I15" s="314">
        <v>-2674280</v>
      </c>
      <c r="J15" s="151">
        <v>0</v>
      </c>
      <c r="K15" s="314">
        <f>-L15</f>
        <v>1714000</v>
      </c>
      <c r="L15" s="314">
        <v>-1714000</v>
      </c>
      <c r="M15" s="151">
        <v>0</v>
      </c>
      <c r="N15" s="314">
        <f>-O15</f>
        <v>3039727</v>
      </c>
      <c r="O15" s="314">
        <v>-3039727</v>
      </c>
      <c r="P15" s="305" t="s">
        <v>254</v>
      </c>
      <c r="Q15" s="164" t="s">
        <v>249</v>
      </c>
    </row>
    <row r="16" spans="1:17" ht="20.100000000000001" customHeight="1" thickTop="1">
      <c r="A16" s="372"/>
      <c r="B16" s="373"/>
      <c r="C16" s="373"/>
      <c r="D16" s="373"/>
      <c r="E16" s="373"/>
      <c r="F16" s="373"/>
      <c r="G16" s="373"/>
      <c r="H16" s="373"/>
      <c r="I16" s="373"/>
      <c r="J16" s="373"/>
      <c r="K16" s="373"/>
      <c r="L16" s="373"/>
      <c r="M16" s="373"/>
      <c r="N16" s="373"/>
      <c r="O16" s="373"/>
      <c r="P16" s="373"/>
      <c r="Q16" s="373"/>
    </row>
    <row r="17" spans="1:18" ht="41.1" customHeight="1">
      <c r="A17" s="121"/>
      <c r="B17" s="122" t="s">
        <v>156</v>
      </c>
      <c r="C17" s="122"/>
      <c r="D17" s="68">
        <f t="shared" ref="D17:O17" si="3">SUM(D11:D15)</f>
        <v>10647511</v>
      </c>
      <c r="E17" s="42">
        <f t="shared" si="3"/>
        <v>1348343</v>
      </c>
      <c r="F17" s="42">
        <f t="shared" si="3"/>
        <v>9299168</v>
      </c>
      <c r="G17" s="147">
        <f t="shared" si="3"/>
        <v>15245005</v>
      </c>
      <c r="H17" s="42">
        <f t="shared" si="3"/>
        <v>2674280</v>
      </c>
      <c r="I17" s="42">
        <f t="shared" si="3"/>
        <v>12570725</v>
      </c>
      <c r="J17" s="42">
        <f t="shared" si="3"/>
        <v>9379177</v>
      </c>
      <c r="K17" s="42">
        <f t="shared" si="3"/>
        <v>1714000</v>
      </c>
      <c r="L17" s="42">
        <f t="shared" si="3"/>
        <v>2440897</v>
      </c>
      <c r="M17" s="42">
        <f t="shared" si="3"/>
        <v>13982411</v>
      </c>
      <c r="N17" s="42">
        <f t="shared" si="3"/>
        <v>3039727</v>
      </c>
      <c r="O17" s="42">
        <f t="shared" si="3"/>
        <v>5718404</v>
      </c>
      <c r="P17" s="374"/>
      <c r="Q17" s="374"/>
    </row>
    <row r="18" spans="1:18">
      <c r="A18" s="123"/>
    </row>
    <row r="19" spans="1:18" ht="18">
      <c r="A19" s="124" t="s">
        <v>207</v>
      </c>
      <c r="B19" s="125"/>
      <c r="C19" s="125"/>
      <c r="D19" s="125"/>
      <c r="E19" s="125"/>
      <c r="F19" s="125"/>
      <c r="G19" s="125"/>
      <c r="H19" s="143"/>
      <c r="I19" s="126"/>
      <c r="J19" s="126"/>
      <c r="K19" s="126"/>
      <c r="L19" s="126"/>
      <c r="M19" s="126"/>
      <c r="N19" s="126"/>
      <c r="O19" s="126"/>
    </row>
    <row r="20" spans="1:18" ht="90.75" customHeight="1" thickBot="1">
      <c r="A20" s="375" t="s">
        <v>224</v>
      </c>
      <c r="B20" s="376"/>
      <c r="C20" s="376"/>
      <c r="D20" s="376"/>
      <c r="E20" s="376"/>
      <c r="F20" s="376"/>
      <c r="G20" s="376"/>
      <c r="H20" s="376"/>
      <c r="I20" s="376"/>
      <c r="J20" s="376"/>
      <c r="K20" s="376"/>
      <c r="L20" s="376"/>
      <c r="M20" s="376"/>
      <c r="N20" s="376"/>
      <c r="O20" s="376"/>
      <c r="P20" s="376"/>
      <c r="Q20" s="376"/>
    </row>
    <row r="21" spans="1:18" ht="16.5" customHeight="1" thickBot="1">
      <c r="A21" s="138"/>
      <c r="B21" s="426" t="s">
        <v>157</v>
      </c>
      <c r="C21" s="427"/>
      <c r="D21" s="377" t="s">
        <v>128</v>
      </c>
      <c r="E21" s="378"/>
      <c r="F21" s="379"/>
      <c r="G21" s="377" t="s">
        <v>129</v>
      </c>
      <c r="H21" s="378"/>
      <c r="I21" s="379"/>
      <c r="J21" s="428" t="s">
        <v>278</v>
      </c>
      <c r="K21" s="429"/>
      <c r="L21" s="430"/>
      <c r="M21" s="428" t="s">
        <v>279</v>
      </c>
      <c r="N21" s="429"/>
      <c r="O21" s="430"/>
      <c r="P21" s="127"/>
      <c r="Q21" s="425"/>
      <c r="R21" s="425"/>
    </row>
    <row r="22" spans="1:18" ht="51.75" customHeight="1" thickBot="1">
      <c r="A22" s="138"/>
      <c r="B22" s="423" t="s">
        <v>0</v>
      </c>
      <c r="C22" s="424"/>
      <c r="D22" s="256" t="s">
        <v>118</v>
      </c>
      <c r="E22" s="256" t="s">
        <v>4</v>
      </c>
      <c r="F22" s="296" t="s">
        <v>117</v>
      </c>
      <c r="G22" s="256" t="s">
        <v>118</v>
      </c>
      <c r="H22" s="256" t="s">
        <v>4</v>
      </c>
      <c r="I22" s="296" t="s">
        <v>117</v>
      </c>
      <c r="J22" s="297" t="s">
        <v>118</v>
      </c>
      <c r="K22" s="298" t="s">
        <v>4</v>
      </c>
      <c r="L22" s="299" t="s">
        <v>117</v>
      </c>
      <c r="M22" s="297" t="s">
        <v>118</v>
      </c>
      <c r="N22" s="298" t="s">
        <v>4</v>
      </c>
      <c r="O22" s="299" t="s">
        <v>117</v>
      </c>
      <c r="P22" s="127"/>
      <c r="Q22" s="127"/>
      <c r="R22" s="128"/>
    </row>
    <row r="23" spans="1:18" ht="20.100000000000001" customHeight="1">
      <c r="A23" s="138"/>
      <c r="B23" s="431" t="s">
        <v>119</v>
      </c>
      <c r="C23" s="432"/>
      <c r="D23" s="290">
        <f t="shared" ref="D23:O23" si="4">+D17</f>
        <v>10647511</v>
      </c>
      <c r="E23" s="291">
        <f t="shared" si="4"/>
        <v>1348343</v>
      </c>
      <c r="F23" s="292">
        <f t="shared" si="4"/>
        <v>9299168</v>
      </c>
      <c r="G23" s="290">
        <f t="shared" si="4"/>
        <v>15245005</v>
      </c>
      <c r="H23" s="291">
        <f t="shared" si="4"/>
        <v>2674280</v>
      </c>
      <c r="I23" s="292">
        <f t="shared" si="4"/>
        <v>12570725</v>
      </c>
      <c r="J23" s="293">
        <f t="shared" si="4"/>
        <v>9379177</v>
      </c>
      <c r="K23" s="294">
        <f t="shared" si="4"/>
        <v>1714000</v>
      </c>
      <c r="L23" s="295">
        <f t="shared" si="4"/>
        <v>2440897</v>
      </c>
      <c r="M23" s="293">
        <f t="shared" si="4"/>
        <v>13982411</v>
      </c>
      <c r="N23" s="294">
        <f t="shared" si="4"/>
        <v>3039727</v>
      </c>
      <c r="O23" s="295">
        <f t="shared" si="4"/>
        <v>5718404</v>
      </c>
      <c r="P23" s="129"/>
      <c r="Q23" s="129"/>
      <c r="R23" s="129"/>
    </row>
    <row r="24" spans="1:18" ht="30" customHeight="1">
      <c r="A24" s="288" t="s">
        <v>321</v>
      </c>
      <c r="B24" s="415" t="s">
        <v>294</v>
      </c>
      <c r="C24" s="416"/>
      <c r="D24" s="273">
        <f>SUM(E24:F24)</f>
        <v>8369521</v>
      </c>
      <c r="E24" s="220">
        <v>0</v>
      </c>
      <c r="F24" s="274">
        <v>8369521</v>
      </c>
      <c r="G24" s="273">
        <f t="shared" ref="G24:G48" si="5">SUM(H24:I24)</f>
        <v>16956985</v>
      </c>
      <c r="H24" s="220">
        <v>0</v>
      </c>
      <c r="I24" s="274">
        <v>16956985</v>
      </c>
      <c r="J24" s="275">
        <v>16070509.677419355</v>
      </c>
      <c r="K24" s="261">
        <v>0</v>
      </c>
      <c r="L24" s="276">
        <v>9963716</v>
      </c>
      <c r="M24" s="275">
        <v>32639203.225806452</v>
      </c>
      <c r="N24" s="220">
        <v>0</v>
      </c>
      <c r="O24" s="274">
        <v>20236306</v>
      </c>
      <c r="P24" s="326"/>
      <c r="Q24" s="130"/>
      <c r="R24" s="130"/>
    </row>
    <row r="25" spans="1:18" s="255" customFormat="1" ht="30" customHeight="1">
      <c r="A25" s="288"/>
      <c r="B25" s="407" t="s">
        <v>295</v>
      </c>
      <c r="C25" s="408"/>
      <c r="D25" s="275">
        <v>0</v>
      </c>
      <c r="E25" s="261">
        <v>0</v>
      </c>
      <c r="F25" s="276">
        <v>0</v>
      </c>
      <c r="G25" s="275">
        <v>0</v>
      </c>
      <c r="H25" s="220">
        <v>0</v>
      </c>
      <c r="I25" s="274">
        <v>0</v>
      </c>
      <c r="J25" s="275">
        <v>0</v>
      </c>
      <c r="K25" s="261">
        <v>0</v>
      </c>
      <c r="L25" s="276">
        <v>0</v>
      </c>
      <c r="M25" s="275">
        <v>0</v>
      </c>
      <c r="N25" s="220">
        <v>0</v>
      </c>
      <c r="O25" s="274">
        <v>0</v>
      </c>
      <c r="P25" s="130"/>
      <c r="Q25" s="130"/>
      <c r="R25" s="130"/>
    </row>
    <row r="26" spans="1:18" ht="30" customHeight="1">
      <c r="A26" s="288"/>
      <c r="B26" s="415" t="s">
        <v>296</v>
      </c>
      <c r="C26" s="416"/>
      <c r="D26" s="277">
        <f>+F26</f>
        <v>2.5999999999999999E-2</v>
      </c>
      <c r="E26" s="221"/>
      <c r="F26" s="278">
        <v>2.5999999999999999E-2</v>
      </c>
      <c r="G26" s="277">
        <f>+I26</f>
        <v>2.5999999999999999E-2</v>
      </c>
      <c r="H26" s="221"/>
      <c r="I26" s="278">
        <v>2.5999999999999999E-2</v>
      </c>
      <c r="J26" s="279">
        <v>0.05</v>
      </c>
      <c r="K26" s="262"/>
      <c r="L26" s="280"/>
      <c r="M26" s="279">
        <v>0.05</v>
      </c>
      <c r="N26" s="221"/>
      <c r="O26" s="278"/>
      <c r="P26" s="131"/>
      <c r="Q26" s="131"/>
      <c r="R26" s="131"/>
    </row>
    <row r="27" spans="1:18" s="255" customFormat="1" ht="30" customHeight="1">
      <c r="A27" s="288"/>
      <c r="B27" s="433" t="s">
        <v>297</v>
      </c>
      <c r="C27" s="434"/>
      <c r="D27" s="279">
        <v>0</v>
      </c>
      <c r="E27" s="262"/>
      <c r="F27" s="280">
        <v>0</v>
      </c>
      <c r="G27" s="279">
        <v>0</v>
      </c>
      <c r="H27" s="221"/>
      <c r="I27" s="278">
        <v>0</v>
      </c>
      <c r="J27" s="279">
        <v>0</v>
      </c>
      <c r="K27" s="262"/>
      <c r="L27" s="280">
        <v>0</v>
      </c>
      <c r="M27" s="279">
        <v>0</v>
      </c>
      <c r="N27" s="221"/>
      <c r="O27" s="278">
        <v>0</v>
      </c>
      <c r="P27" s="131"/>
      <c r="Q27" s="131"/>
      <c r="R27" s="131"/>
    </row>
    <row r="28" spans="1:18" ht="30" customHeight="1">
      <c r="A28" s="288" t="s">
        <v>321</v>
      </c>
      <c r="B28" s="315" t="s">
        <v>298</v>
      </c>
      <c r="C28" s="307"/>
      <c r="D28" s="273">
        <f>SUM(E28:F28)</f>
        <v>3756933</v>
      </c>
      <c r="E28" s="220">
        <v>0</v>
      </c>
      <c r="F28" s="281">
        <v>3756933</v>
      </c>
      <c r="G28" s="273">
        <f t="shared" si="5"/>
        <v>7611696</v>
      </c>
      <c r="H28" s="220">
        <v>0</v>
      </c>
      <c r="I28" s="274">
        <v>7611696</v>
      </c>
      <c r="J28" s="275">
        <v>7213772.5806451617</v>
      </c>
      <c r="K28" s="261">
        <v>0</v>
      </c>
      <c r="L28" s="276">
        <v>4472539</v>
      </c>
      <c r="M28" s="275">
        <v>14651170.967741936</v>
      </c>
      <c r="N28" s="220">
        <v>0</v>
      </c>
      <c r="O28" s="274">
        <v>9083726</v>
      </c>
      <c r="P28" s="325"/>
      <c r="Q28" s="130"/>
      <c r="R28" s="130"/>
    </row>
    <row r="29" spans="1:18" s="255" customFormat="1" ht="30" customHeight="1">
      <c r="A29" s="288"/>
      <c r="B29" s="315" t="s">
        <v>299</v>
      </c>
      <c r="C29" s="307"/>
      <c r="D29" s="275">
        <v>0</v>
      </c>
      <c r="E29" s="261">
        <v>0</v>
      </c>
      <c r="F29" s="276">
        <v>0</v>
      </c>
      <c r="G29" s="275">
        <v>0</v>
      </c>
      <c r="H29" s="220">
        <v>0</v>
      </c>
      <c r="I29" s="274">
        <v>0</v>
      </c>
      <c r="J29" s="275">
        <v>0</v>
      </c>
      <c r="K29" s="261">
        <v>0</v>
      </c>
      <c r="L29" s="276">
        <v>0</v>
      </c>
      <c r="M29" s="275">
        <v>0</v>
      </c>
      <c r="N29" s="220">
        <v>0</v>
      </c>
      <c r="O29" s="274">
        <v>0</v>
      </c>
      <c r="P29" s="130"/>
      <c r="Q29" s="130"/>
      <c r="R29" s="130"/>
    </row>
    <row r="30" spans="1:18" ht="30" customHeight="1">
      <c r="A30" s="288"/>
      <c r="B30" s="315" t="s">
        <v>300</v>
      </c>
      <c r="C30" s="307"/>
      <c r="D30" s="277">
        <f>+F30</f>
        <v>2.5999999999999999E-2</v>
      </c>
      <c r="E30" s="221"/>
      <c r="F30" s="278">
        <v>2.5999999999999999E-2</v>
      </c>
      <c r="G30" s="277">
        <f>+I30</f>
        <v>2.5999999999999999E-2</v>
      </c>
      <c r="H30" s="221"/>
      <c r="I30" s="278">
        <v>2.5999999999999999E-2</v>
      </c>
      <c r="J30" s="279">
        <v>0.05</v>
      </c>
      <c r="K30" s="262"/>
      <c r="L30" s="280"/>
      <c r="M30" s="279">
        <v>0.05</v>
      </c>
      <c r="N30" s="221"/>
      <c r="O30" s="278"/>
      <c r="P30" s="131"/>
      <c r="Q30" s="131"/>
      <c r="R30" s="131"/>
    </row>
    <row r="31" spans="1:18" s="255" customFormat="1" ht="30" customHeight="1">
      <c r="A31" s="288"/>
      <c r="B31" s="315" t="s">
        <v>301</v>
      </c>
      <c r="C31" s="307"/>
      <c r="D31" s="279">
        <v>0</v>
      </c>
      <c r="E31" s="262"/>
      <c r="F31" s="280">
        <v>0</v>
      </c>
      <c r="G31" s="279">
        <v>0</v>
      </c>
      <c r="H31" s="221"/>
      <c r="I31" s="278">
        <v>0</v>
      </c>
      <c r="J31" s="279">
        <v>0</v>
      </c>
      <c r="K31" s="262"/>
      <c r="L31" s="280">
        <v>0</v>
      </c>
      <c r="M31" s="279">
        <v>0</v>
      </c>
      <c r="N31" s="221"/>
      <c r="O31" s="278">
        <v>0</v>
      </c>
      <c r="P31" s="131"/>
      <c r="Q31" s="131"/>
      <c r="R31" s="131"/>
    </row>
    <row r="32" spans="1:18" ht="30" customHeight="1">
      <c r="A32" s="288" t="s">
        <v>322</v>
      </c>
      <c r="B32" s="315" t="s">
        <v>302</v>
      </c>
      <c r="C32" s="307"/>
      <c r="D32" s="273">
        <f>SUM(E32:F32)</f>
        <v>0</v>
      </c>
      <c r="E32" s="220">
        <v>0</v>
      </c>
      <c r="F32" s="278">
        <v>0</v>
      </c>
      <c r="G32" s="273">
        <f t="shared" si="5"/>
        <v>0</v>
      </c>
      <c r="H32" s="220">
        <v>0</v>
      </c>
      <c r="I32" s="274">
        <f>0</f>
        <v>0</v>
      </c>
      <c r="J32" s="275">
        <v>1144406.4516129033</v>
      </c>
      <c r="K32" s="261">
        <v>0</v>
      </c>
      <c r="L32" s="276">
        <v>709532</v>
      </c>
      <c r="M32" s="275">
        <v>2324288.7096774192</v>
      </c>
      <c r="N32" s="220">
        <v>0</v>
      </c>
      <c r="O32" s="274">
        <v>1441059</v>
      </c>
      <c r="P32" s="325"/>
      <c r="Q32" s="130"/>
      <c r="R32" s="130"/>
    </row>
    <row r="33" spans="1:18" s="255" customFormat="1" ht="30" customHeight="1">
      <c r="A33" s="288"/>
      <c r="B33" s="315" t="s">
        <v>303</v>
      </c>
      <c r="C33" s="307"/>
      <c r="D33" s="275">
        <v>0</v>
      </c>
      <c r="E33" s="261">
        <v>0</v>
      </c>
      <c r="F33" s="276">
        <v>0</v>
      </c>
      <c r="G33" s="275">
        <v>0</v>
      </c>
      <c r="H33" s="220">
        <v>0</v>
      </c>
      <c r="I33" s="274">
        <v>0</v>
      </c>
      <c r="J33" s="275">
        <v>0</v>
      </c>
      <c r="K33" s="261">
        <v>0</v>
      </c>
      <c r="L33" s="276">
        <v>0</v>
      </c>
      <c r="M33" s="275">
        <v>0</v>
      </c>
      <c r="N33" s="220">
        <v>0</v>
      </c>
      <c r="O33" s="274">
        <v>0</v>
      </c>
      <c r="P33" s="130"/>
      <c r="Q33" s="130"/>
      <c r="R33" s="130"/>
    </row>
    <row r="34" spans="1:18" ht="30" customHeight="1">
      <c r="A34" s="288"/>
      <c r="B34" s="315" t="s">
        <v>304</v>
      </c>
      <c r="C34" s="307"/>
      <c r="D34" s="279">
        <v>0</v>
      </c>
      <c r="E34" s="262"/>
      <c r="F34" s="280">
        <v>0</v>
      </c>
      <c r="G34" s="279">
        <v>0</v>
      </c>
      <c r="H34" s="221"/>
      <c r="I34" s="278">
        <v>0</v>
      </c>
      <c r="J34" s="279">
        <v>0.05</v>
      </c>
      <c r="K34" s="262"/>
      <c r="L34" s="280">
        <v>0</v>
      </c>
      <c r="M34" s="279">
        <v>0.05</v>
      </c>
      <c r="N34" s="221"/>
      <c r="O34" s="278">
        <v>0</v>
      </c>
      <c r="P34" s="131"/>
      <c r="Q34" s="131"/>
      <c r="R34" s="131"/>
    </row>
    <row r="35" spans="1:18" s="255" customFormat="1" ht="30" customHeight="1">
      <c r="A35" s="288"/>
      <c r="B35" s="308" t="s">
        <v>305</v>
      </c>
      <c r="C35" s="307"/>
      <c r="D35" s="279">
        <v>0</v>
      </c>
      <c r="E35" s="262"/>
      <c r="F35" s="280">
        <v>0</v>
      </c>
      <c r="G35" s="279">
        <v>0</v>
      </c>
      <c r="H35" s="221"/>
      <c r="I35" s="278">
        <v>0</v>
      </c>
      <c r="J35" s="279">
        <v>0</v>
      </c>
      <c r="K35" s="262"/>
      <c r="L35" s="280"/>
      <c r="M35" s="279">
        <v>0</v>
      </c>
      <c r="N35" s="221"/>
      <c r="O35" s="278"/>
      <c r="P35" s="131"/>
      <c r="Q35" s="131"/>
      <c r="R35" s="131"/>
    </row>
    <row r="36" spans="1:18" ht="30" customHeight="1">
      <c r="A36" s="288" t="s">
        <v>322</v>
      </c>
      <c r="B36" s="407" t="s">
        <v>306</v>
      </c>
      <c r="C36" s="408"/>
      <c r="D36" s="273">
        <f>SUM(E36:F36)</f>
        <v>1509367</v>
      </c>
      <c r="E36" s="220">
        <v>0</v>
      </c>
      <c r="F36" s="274">
        <v>1509367</v>
      </c>
      <c r="G36" s="273">
        <f t="shared" si="5"/>
        <v>3046809</v>
      </c>
      <c r="H36" s="220">
        <v>0</v>
      </c>
      <c r="I36" s="274">
        <v>3046809</v>
      </c>
      <c r="J36" s="275">
        <v>4057438.7096774192</v>
      </c>
      <c r="K36" s="261">
        <v>0</v>
      </c>
      <c r="L36" s="276">
        <v>2515612</v>
      </c>
      <c r="M36" s="275">
        <v>8240659.6774193551</v>
      </c>
      <c r="N36" s="220">
        <v>0</v>
      </c>
      <c r="O36" s="274">
        <v>5109209</v>
      </c>
      <c r="P36" s="325"/>
      <c r="Q36" s="130"/>
      <c r="R36" s="130"/>
    </row>
    <row r="37" spans="1:18" s="255" customFormat="1" ht="30" customHeight="1">
      <c r="A37" s="288"/>
      <c r="B37" s="308" t="s">
        <v>307</v>
      </c>
      <c r="C37" s="307"/>
      <c r="D37" s="275">
        <v>0</v>
      </c>
      <c r="E37" s="261">
        <v>0</v>
      </c>
      <c r="F37" s="276">
        <v>0</v>
      </c>
      <c r="G37" s="275">
        <v>0</v>
      </c>
      <c r="H37" s="220">
        <v>0</v>
      </c>
      <c r="I37" s="274">
        <v>0</v>
      </c>
      <c r="J37" s="275">
        <v>0</v>
      </c>
      <c r="K37" s="261">
        <v>0</v>
      </c>
      <c r="L37" s="276">
        <v>0</v>
      </c>
      <c r="M37" s="275">
        <v>0</v>
      </c>
      <c r="N37" s="220">
        <v>0</v>
      </c>
      <c r="O37" s="274">
        <v>0</v>
      </c>
      <c r="P37" s="336"/>
      <c r="Q37" s="130"/>
      <c r="R37" s="130"/>
    </row>
    <row r="38" spans="1:18" ht="30" customHeight="1">
      <c r="A38" s="288"/>
      <c r="B38" s="407" t="s">
        <v>308</v>
      </c>
      <c r="C38" s="408"/>
      <c r="D38" s="277">
        <f>+F38</f>
        <v>1.8599999999999998E-2</v>
      </c>
      <c r="E38" s="221"/>
      <c r="F38" s="278">
        <v>1.8599999999999998E-2</v>
      </c>
      <c r="G38" s="277">
        <f>+I38</f>
        <v>1.8599999999999998E-2</v>
      </c>
      <c r="H38" s="221"/>
      <c r="I38" s="278">
        <v>1.8599999999999998E-2</v>
      </c>
      <c r="J38" s="279">
        <v>0.05</v>
      </c>
      <c r="K38" s="262"/>
      <c r="L38" s="280"/>
      <c r="M38" s="279">
        <v>0.05</v>
      </c>
      <c r="N38" s="221"/>
      <c r="O38" s="278"/>
      <c r="P38" s="131"/>
      <c r="Q38" s="131"/>
      <c r="R38" s="131"/>
    </row>
    <row r="39" spans="1:18" s="255" customFormat="1" ht="30" customHeight="1">
      <c r="A39" s="288"/>
      <c r="B39" s="315" t="s">
        <v>309</v>
      </c>
      <c r="C39" s="307"/>
      <c r="D39" s="279">
        <v>0</v>
      </c>
      <c r="E39" s="262"/>
      <c r="F39" s="280">
        <v>0</v>
      </c>
      <c r="G39" s="279">
        <v>0</v>
      </c>
      <c r="H39" s="221"/>
      <c r="I39" s="278">
        <v>0</v>
      </c>
      <c r="J39" s="279">
        <v>0</v>
      </c>
      <c r="K39" s="262"/>
      <c r="L39" s="280">
        <v>0</v>
      </c>
      <c r="M39" s="279">
        <v>0</v>
      </c>
      <c r="N39" s="221"/>
      <c r="O39" s="278">
        <v>0</v>
      </c>
      <c r="P39" s="131"/>
      <c r="Q39" s="131"/>
      <c r="R39" s="131"/>
    </row>
    <row r="40" spans="1:18" s="20" customFormat="1" ht="18">
      <c r="A40" s="288"/>
      <c r="B40" s="318" t="s">
        <v>289</v>
      </c>
      <c r="C40" s="319"/>
      <c r="D40" s="285">
        <v>0</v>
      </c>
      <c r="E40" s="271">
        <v>0</v>
      </c>
      <c r="F40" s="286">
        <v>0</v>
      </c>
      <c r="G40" s="285">
        <v>0</v>
      </c>
      <c r="H40" s="271">
        <v>0</v>
      </c>
      <c r="I40" s="286">
        <v>0</v>
      </c>
      <c r="J40" s="285">
        <v>5329644</v>
      </c>
      <c r="K40" s="271">
        <v>3304379.28</v>
      </c>
      <c r="L40" s="286">
        <v>0</v>
      </c>
      <c r="M40" s="285">
        <v>0</v>
      </c>
      <c r="N40" s="271">
        <v>0</v>
      </c>
      <c r="O40" s="286">
        <v>0</v>
      </c>
      <c r="P40" s="325"/>
      <c r="Q40" s="272"/>
      <c r="R40" s="272"/>
    </row>
    <row r="41" spans="1:18" ht="20.100000000000001" customHeight="1">
      <c r="A41" s="288"/>
      <c r="B41" s="411" t="s">
        <v>123</v>
      </c>
      <c r="C41" s="412"/>
      <c r="D41" s="273">
        <f>SUM(E41:F41)</f>
        <v>0</v>
      </c>
      <c r="E41" s="220">
        <v>0</v>
      </c>
      <c r="F41" s="274">
        <v>0</v>
      </c>
      <c r="G41" s="273">
        <f t="shared" si="5"/>
        <v>0</v>
      </c>
      <c r="H41" s="220">
        <v>0</v>
      </c>
      <c r="I41" s="274"/>
      <c r="J41" s="273">
        <f t="shared" ref="J41:J47" si="6">K41+L41</f>
        <v>0</v>
      </c>
      <c r="K41" s="220">
        <v>0</v>
      </c>
      <c r="L41" s="274">
        <v>0</v>
      </c>
      <c r="M41" s="273">
        <f t="shared" ref="M41:M47" si="7">N41+O41</f>
        <v>0</v>
      </c>
      <c r="N41" s="220">
        <v>0</v>
      </c>
      <c r="O41" s="274"/>
    </row>
    <row r="42" spans="1:18" ht="20.100000000000001" customHeight="1">
      <c r="A42" s="288" t="s">
        <v>323</v>
      </c>
      <c r="B42" s="409" t="s">
        <v>124</v>
      </c>
      <c r="C42" s="410"/>
      <c r="D42" s="273">
        <f>SUM(E42:F42)</f>
        <v>2146542</v>
      </c>
      <c r="E42" s="220">
        <v>0</v>
      </c>
      <c r="F42" s="274">
        <v>2146542</v>
      </c>
      <c r="G42" s="273">
        <f t="shared" si="5"/>
        <v>5971205</v>
      </c>
      <c r="H42" s="220">
        <v>0</v>
      </c>
      <c r="I42" s="274">
        <v>5971205</v>
      </c>
      <c r="J42" s="273">
        <f>K42+L42+757000</f>
        <v>2185748</v>
      </c>
      <c r="K42" s="220">
        <v>0</v>
      </c>
      <c r="L42" s="274">
        <v>1428748</v>
      </c>
      <c r="M42" s="273">
        <f>N42+O42+1206000</f>
        <v>5150531</v>
      </c>
      <c r="N42" s="220">
        <v>0</v>
      </c>
      <c r="O42" s="274">
        <v>3944531</v>
      </c>
      <c r="P42" s="132"/>
    </row>
    <row r="43" spans="1:18" ht="20.100000000000001" customHeight="1">
      <c r="A43" s="288" t="s">
        <v>324</v>
      </c>
      <c r="B43" s="411" t="s">
        <v>143</v>
      </c>
      <c r="C43" s="412"/>
      <c r="D43" s="273">
        <f>SUM(E43:F43)</f>
        <v>159091</v>
      </c>
      <c r="E43" s="220">
        <v>0</v>
      </c>
      <c r="F43" s="274">
        <v>159091</v>
      </c>
      <c r="G43" s="273">
        <f t="shared" si="5"/>
        <v>363805</v>
      </c>
      <c r="H43" s="220">
        <v>0</v>
      </c>
      <c r="I43" s="274">
        <v>363805</v>
      </c>
      <c r="J43" s="275">
        <f t="shared" si="6"/>
        <v>7172190</v>
      </c>
      <c r="K43" s="261">
        <v>7075041</v>
      </c>
      <c r="L43" s="276">
        <v>97149</v>
      </c>
      <c r="M43" s="275">
        <f t="shared" si="7"/>
        <v>613189</v>
      </c>
      <c r="N43" s="261">
        <v>0</v>
      </c>
      <c r="O43" s="276">
        <v>613189</v>
      </c>
    </row>
    <row r="44" spans="1:18" ht="20.100000000000001" customHeight="1">
      <c r="A44" s="288" t="s">
        <v>324</v>
      </c>
      <c r="B44" s="411" t="s">
        <v>144</v>
      </c>
      <c r="C44" s="412"/>
      <c r="D44" s="273">
        <f>SUM(E44:F44)</f>
        <v>1949960</v>
      </c>
      <c r="E44" s="220">
        <v>0</v>
      </c>
      <c r="F44" s="274">
        <v>1949960</v>
      </c>
      <c r="G44" s="273">
        <f t="shared" si="5"/>
        <v>3843863</v>
      </c>
      <c r="H44" s="220">
        <v>0</v>
      </c>
      <c r="I44" s="274">
        <v>3843863</v>
      </c>
      <c r="J44" s="273">
        <f t="shared" si="6"/>
        <v>1960348</v>
      </c>
      <c r="K44" s="220">
        <v>0</v>
      </c>
      <c r="L44" s="274">
        <v>1960348</v>
      </c>
      <c r="M44" s="273">
        <f t="shared" si="7"/>
        <v>3963355</v>
      </c>
      <c r="N44" s="220">
        <v>0</v>
      </c>
      <c r="O44" s="274">
        <v>3963355</v>
      </c>
    </row>
    <row r="45" spans="1:18" ht="20.100000000000001" customHeight="1">
      <c r="A45" s="288"/>
      <c r="B45" s="409" t="s">
        <v>145</v>
      </c>
      <c r="C45" s="410"/>
      <c r="D45" s="273">
        <f t="shared" ref="D45" si="8">SUM(E45:F45)</f>
        <v>0</v>
      </c>
      <c r="E45" s="220">
        <v>0</v>
      </c>
      <c r="F45" s="274">
        <v>0</v>
      </c>
      <c r="G45" s="273">
        <f t="shared" si="5"/>
        <v>0</v>
      </c>
      <c r="H45" s="220">
        <v>0</v>
      </c>
      <c r="I45" s="274">
        <f>0</f>
        <v>0</v>
      </c>
      <c r="J45" s="273">
        <f t="shared" si="6"/>
        <v>0</v>
      </c>
      <c r="K45" s="220">
        <v>0</v>
      </c>
      <c r="L45" s="274">
        <v>0</v>
      </c>
      <c r="M45" s="273">
        <f t="shared" si="7"/>
        <v>0</v>
      </c>
      <c r="N45" s="220">
        <v>0</v>
      </c>
      <c r="O45" s="274"/>
    </row>
    <row r="46" spans="1:18" ht="20.100000000000001" customHeight="1">
      <c r="A46" s="288" t="s">
        <v>325</v>
      </c>
      <c r="B46" s="411" t="s">
        <v>146</v>
      </c>
      <c r="C46" s="412"/>
      <c r="D46" s="273">
        <f>SUM(E46:F46)</f>
        <v>787958</v>
      </c>
      <c r="E46" s="220">
        <v>0</v>
      </c>
      <c r="F46" s="274">
        <v>787958</v>
      </c>
      <c r="G46" s="273">
        <f t="shared" si="5"/>
        <v>1446637</v>
      </c>
      <c r="H46" s="220">
        <v>0</v>
      </c>
      <c r="I46" s="274">
        <v>1446637</v>
      </c>
      <c r="J46" s="273">
        <f t="shared" si="6"/>
        <v>1354959</v>
      </c>
      <c r="K46" s="220">
        <v>0</v>
      </c>
      <c r="L46" s="274">
        <v>1354959</v>
      </c>
      <c r="M46" s="273">
        <f t="shared" si="7"/>
        <v>1831480</v>
      </c>
      <c r="N46" s="220">
        <v>0</v>
      </c>
      <c r="O46" s="274">
        <v>1831480</v>
      </c>
    </row>
    <row r="47" spans="1:18" ht="20.100000000000001" customHeight="1">
      <c r="A47" s="288" t="s">
        <v>326</v>
      </c>
      <c r="B47" s="409" t="s">
        <v>147</v>
      </c>
      <c r="C47" s="410"/>
      <c r="D47" s="273">
        <f>SUM(E47:F47)</f>
        <v>250000</v>
      </c>
      <c r="E47" s="220">
        <v>0</v>
      </c>
      <c r="F47" s="274">
        <v>250000</v>
      </c>
      <c r="G47" s="273">
        <f t="shared" si="5"/>
        <v>500000</v>
      </c>
      <c r="H47" s="220">
        <v>0</v>
      </c>
      <c r="I47" s="274">
        <v>500000</v>
      </c>
      <c r="J47" s="273">
        <f t="shared" si="6"/>
        <v>197185</v>
      </c>
      <c r="K47" s="220">
        <v>0</v>
      </c>
      <c r="L47" s="274">
        <v>197185</v>
      </c>
      <c r="M47" s="273">
        <f t="shared" si="7"/>
        <v>447185</v>
      </c>
      <c r="N47" s="220">
        <v>0</v>
      </c>
      <c r="O47" s="274">
        <v>447185</v>
      </c>
    </row>
    <row r="48" spans="1:18" ht="20.100000000000001" customHeight="1">
      <c r="A48" s="288" t="s">
        <v>327</v>
      </c>
      <c r="B48" s="409" t="s">
        <v>148</v>
      </c>
      <c r="C48" s="410"/>
      <c r="D48" s="273">
        <f>SUM(E48:F48)</f>
        <v>943000</v>
      </c>
      <c r="E48" s="220">
        <v>0</v>
      </c>
      <c r="F48" s="274">
        <v>943000</v>
      </c>
      <c r="G48" s="273">
        <f t="shared" si="5"/>
        <v>1886000</v>
      </c>
      <c r="H48" s="220">
        <v>0</v>
      </c>
      <c r="I48" s="274">
        <v>1886000</v>
      </c>
      <c r="J48" s="273">
        <v>4985000</v>
      </c>
      <c r="K48" s="220">
        <v>0</v>
      </c>
      <c r="L48" s="274">
        <v>0</v>
      </c>
      <c r="M48" s="273">
        <v>5480218</v>
      </c>
      <c r="N48" s="220">
        <v>0</v>
      </c>
      <c r="O48" s="274">
        <v>495218</v>
      </c>
    </row>
    <row r="49" spans="1:15" ht="20.100000000000001" customHeight="1" thickBot="1">
      <c r="A49" s="289"/>
      <c r="B49" s="418" t="s">
        <v>2</v>
      </c>
      <c r="C49" s="419"/>
      <c r="D49" s="282">
        <f>SUM(D42:D48,D23,D24,D28,D32,D36,D41)</f>
        <v>30519883</v>
      </c>
      <c r="E49" s="282">
        <f>SUM(E42:E48,E23,E24,E28,E32,E36,E41)</f>
        <v>1348343</v>
      </c>
      <c r="F49" s="283">
        <f>SUM(F42:F48,F23,F24,F28,F32,F36,F41)</f>
        <v>29171540</v>
      </c>
      <c r="G49" s="282">
        <f>SUM(G41:G48,G23,G24,G28,G32,G36)</f>
        <v>56872005</v>
      </c>
      <c r="H49" s="284">
        <f>SUM(H41:H48,H23,H24,H28,H32,H36)</f>
        <v>2674280</v>
      </c>
      <c r="I49" s="283">
        <f t="shared" ref="I49" si="9">SUM(I42:I48,I23,I24,I28,I32,I36,I41)</f>
        <v>54197725</v>
      </c>
      <c r="J49" s="282">
        <f t="shared" ref="J49:O49" si="10">SUM(J42:J48,J23,J24,J25,J28,J29,J32,J33,J36,J37,J40,J41)</f>
        <v>61050378.419354841</v>
      </c>
      <c r="K49" s="282">
        <f t="shared" si="10"/>
        <v>12093420.279999999</v>
      </c>
      <c r="L49" s="282">
        <f t="shared" si="10"/>
        <v>25140685</v>
      </c>
      <c r="M49" s="282">
        <f t="shared" si="10"/>
        <v>89323691.580645144</v>
      </c>
      <c r="N49" s="282">
        <f t="shared" si="10"/>
        <v>3039727</v>
      </c>
      <c r="O49" s="282">
        <f t="shared" si="10"/>
        <v>52883662</v>
      </c>
    </row>
    <row r="50" spans="1:15">
      <c r="B50" s="133" t="s">
        <v>1</v>
      </c>
      <c r="C50" s="134"/>
      <c r="D50" s="134"/>
      <c r="E50" s="134"/>
      <c r="F50" s="134"/>
    </row>
    <row r="51" spans="1:15">
      <c r="B51" s="422" t="s">
        <v>120</v>
      </c>
      <c r="C51" s="422"/>
      <c r="D51" s="422"/>
      <c r="E51" s="422"/>
      <c r="F51" s="422"/>
      <c r="G51" s="422"/>
      <c r="H51" s="422"/>
      <c r="I51" s="422"/>
      <c r="J51" s="172"/>
      <c r="K51" s="172"/>
      <c r="L51" s="172"/>
      <c r="M51" s="172"/>
      <c r="N51" s="172"/>
      <c r="O51" s="172"/>
    </row>
    <row r="52" spans="1:15">
      <c r="B52" s="422" t="s">
        <v>11</v>
      </c>
      <c r="C52" s="422"/>
      <c r="D52" s="422"/>
      <c r="E52" s="422"/>
      <c r="F52" s="422"/>
      <c r="G52" s="422"/>
      <c r="H52" s="422"/>
      <c r="I52" s="422"/>
      <c r="J52" s="172"/>
      <c r="K52" s="172"/>
      <c r="L52" s="172"/>
      <c r="M52" s="172"/>
      <c r="N52" s="172"/>
      <c r="O52" s="172"/>
    </row>
    <row r="53" spans="1:15">
      <c r="B53" s="144" t="s">
        <v>232</v>
      </c>
      <c r="C53" s="144"/>
      <c r="D53" s="144"/>
      <c r="E53" s="144"/>
      <c r="F53" s="144"/>
      <c r="G53" s="144"/>
      <c r="H53" s="144"/>
      <c r="I53" s="144"/>
      <c r="J53" s="172"/>
      <c r="K53" s="172"/>
      <c r="L53" s="172"/>
      <c r="M53" s="172"/>
      <c r="N53" s="172"/>
      <c r="O53" s="172"/>
    </row>
    <row r="54" spans="1:15">
      <c r="B54" s="420" t="s">
        <v>310</v>
      </c>
      <c r="C54" s="420"/>
      <c r="D54" s="420"/>
      <c r="E54" s="420"/>
      <c r="F54" s="420"/>
      <c r="G54" s="420"/>
      <c r="H54" s="420"/>
      <c r="I54" s="420"/>
      <c r="J54" s="420"/>
      <c r="K54" s="420"/>
      <c r="L54" s="420"/>
      <c r="M54" s="420"/>
      <c r="N54" s="420"/>
      <c r="O54" s="420"/>
    </row>
    <row r="55" spans="1:15" s="152" customFormat="1">
      <c r="B55" s="139"/>
      <c r="C55" s="135"/>
      <c r="D55" s="135"/>
      <c r="E55" s="135"/>
      <c r="F55" s="135"/>
      <c r="G55" s="135"/>
      <c r="H55" s="135"/>
      <c r="I55" s="135"/>
      <c r="J55" s="135"/>
      <c r="K55" s="135"/>
      <c r="L55" s="135"/>
      <c r="M55" s="135"/>
      <c r="N55" s="135"/>
      <c r="O55" s="135"/>
    </row>
    <row r="56" spans="1:15" s="152" customFormat="1">
      <c r="B56" s="139"/>
      <c r="C56" s="135"/>
      <c r="D56" s="135"/>
      <c r="E56" s="135"/>
      <c r="F56" s="135"/>
      <c r="G56" s="135"/>
      <c r="H56" s="135"/>
      <c r="I56" s="135"/>
      <c r="J56" s="135"/>
      <c r="K56" s="135"/>
      <c r="L56" s="135"/>
      <c r="M56" s="135"/>
      <c r="N56" s="135"/>
      <c r="O56" s="135"/>
    </row>
    <row r="57" spans="1:15" ht="15.75">
      <c r="B57" s="135"/>
      <c r="C57" s="135"/>
      <c r="D57" s="135"/>
      <c r="E57" s="135"/>
      <c r="F57" s="135"/>
      <c r="G57" s="135"/>
      <c r="J57" s="140" t="s">
        <v>222</v>
      </c>
      <c r="K57" s="139"/>
      <c r="L57" s="139"/>
      <c r="M57" s="139"/>
      <c r="N57" s="139"/>
      <c r="O57" s="139"/>
    </row>
    <row r="58" spans="1:15" ht="15.75">
      <c r="J58" s="413" t="s">
        <v>221</v>
      </c>
      <c r="K58" s="414"/>
      <c r="L58" s="421" t="s">
        <v>226</v>
      </c>
      <c r="M58" s="421"/>
      <c r="N58" s="265"/>
      <c r="O58" s="265"/>
    </row>
    <row r="59" spans="1:15" ht="15.75">
      <c r="J59" s="267" t="s">
        <v>128</v>
      </c>
      <c r="K59" s="267" t="s">
        <v>129</v>
      </c>
      <c r="L59" s="141" t="s">
        <v>128</v>
      </c>
      <c r="M59" s="141" t="s">
        <v>129</v>
      </c>
      <c r="N59" s="265"/>
      <c r="O59" s="265"/>
    </row>
    <row r="60" spans="1:15" ht="15">
      <c r="J60" s="145">
        <f>'2-Tuit &amp; Oth NGF Rev'!G22-'2-Tuit &amp; Oth NGF Rev'!C22-'3-Academic-Financial'!L49</f>
        <v>-0.34804534912109375</v>
      </c>
      <c r="K60" s="145">
        <f>'2-Tuit &amp; Oth NGF Rev'!H22-'2-Tuit &amp; Oth NGF Rev'!C22-'3-Academic-Financial'!O49</f>
        <v>-0.44148111343383789</v>
      </c>
      <c r="L60" s="142"/>
      <c r="M60" s="142"/>
      <c r="N60" s="266"/>
      <c r="O60" s="266"/>
    </row>
    <row r="61" spans="1:15">
      <c r="N61" s="255"/>
      <c r="O61" s="255"/>
    </row>
    <row r="62" spans="1:15">
      <c r="B62" s="417"/>
      <c r="C62" s="417"/>
      <c r="D62" s="417"/>
      <c r="E62" s="417"/>
      <c r="F62" s="417"/>
    </row>
    <row r="63" spans="1:15">
      <c r="H63" s="166"/>
      <c r="I63" s="166"/>
      <c r="J63" s="166"/>
      <c r="K63" s="166"/>
      <c r="L63" s="166"/>
      <c r="M63" s="166"/>
      <c r="N63" s="166"/>
      <c r="O63" s="166"/>
    </row>
  </sheetData>
  <sheetProtection insertRows="0" selectLockedCells="1" selectUnlockedCells="1"/>
  <mergeCells count="46">
    <mergeCell ref="B22:C22"/>
    <mergeCell ref="B36:C36"/>
    <mergeCell ref="B24:C24"/>
    <mergeCell ref="Q21:R21"/>
    <mergeCell ref="D21:F21"/>
    <mergeCell ref="B21:C21"/>
    <mergeCell ref="J21:L21"/>
    <mergeCell ref="M21:O21"/>
    <mergeCell ref="B23:C23"/>
    <mergeCell ref="B25:C25"/>
    <mergeCell ref="B27:C27"/>
    <mergeCell ref="B62:F62"/>
    <mergeCell ref="B45:C45"/>
    <mergeCell ref="B49:C49"/>
    <mergeCell ref="B47:C47"/>
    <mergeCell ref="B46:C46"/>
    <mergeCell ref="B54:O54"/>
    <mergeCell ref="L58:M58"/>
    <mergeCell ref="B52:I52"/>
    <mergeCell ref="B51:I51"/>
    <mergeCell ref="B48:C48"/>
    <mergeCell ref="B38:C38"/>
    <mergeCell ref="B42:C42"/>
    <mergeCell ref="B41:C41"/>
    <mergeCell ref="J58:K58"/>
    <mergeCell ref="B26:C26"/>
    <mergeCell ref="B43:C43"/>
    <mergeCell ref="B44:C44"/>
    <mergeCell ref="A2:I2"/>
    <mergeCell ref="A6:A10"/>
    <mergeCell ref="B6:Q6"/>
    <mergeCell ref="B8:B10"/>
    <mergeCell ref="D9:F9"/>
    <mergeCell ref="G9:I9"/>
    <mergeCell ref="Q8:Q10"/>
    <mergeCell ref="P8:P10"/>
    <mergeCell ref="D8:I8"/>
    <mergeCell ref="C8:C10"/>
    <mergeCell ref="J9:L9"/>
    <mergeCell ref="M9:O9"/>
    <mergeCell ref="D7:O7"/>
    <mergeCell ref="A16:Q16"/>
    <mergeCell ref="P17:Q17"/>
    <mergeCell ref="A20:Q20"/>
    <mergeCell ref="G21:I21"/>
    <mergeCell ref="A4:Q5"/>
  </mergeCells>
  <phoneticPr fontId="11" type="noConversion"/>
  <pageMargins left="0.7" right="0.45" top="0.25" bottom="0.5" header="0" footer="0.15"/>
  <pageSetup scale="37" fitToHeight="0" orientation="landscape" horizontalDpi="1200" verticalDpi="1200" r:id="rId1"/>
  <headerFooter>
    <oddFooter>&amp;L2017 Six-Year Plan - Academic-Financial Plan&amp;C&amp;P of &amp;N&amp;RSCHEV - 5/23/17</oddFooter>
  </headerFooter>
  <ignoredErrors>
    <ignoredError sqref="G11:G14 G48 G26 G15 G38 G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topLeftCell="A10" zoomScale="90" zoomScaleNormal="90" workbookViewId="0">
      <selection activeCell="F13" sqref="F13"/>
    </sheetView>
  </sheetViews>
  <sheetFormatPr defaultColWidth="9.140625" defaultRowHeight="12.75"/>
  <cols>
    <col min="1" max="1" width="9.140625" style="8"/>
    <col min="2" max="2" width="53.42578125" style="8" customWidth="1"/>
    <col min="3" max="3" width="7.140625" style="8" customWidth="1"/>
    <col min="4" max="4" width="18.5703125" style="8" customWidth="1"/>
    <col min="5" max="5" width="15.42578125" style="8" customWidth="1"/>
    <col min="6" max="6" width="18.5703125" style="8" customWidth="1"/>
    <col min="7" max="11" width="16.42578125" style="8" customWidth="1"/>
    <col min="12" max="12" width="125" style="8" customWidth="1"/>
    <col min="13" max="16384" width="9.140625" style="8"/>
  </cols>
  <sheetData>
    <row r="1" spans="1:12" ht="20.100000000000001" customHeight="1">
      <c r="A1" s="80" t="s">
        <v>208</v>
      </c>
      <c r="B1" s="80"/>
      <c r="C1" s="80"/>
      <c r="D1" s="80"/>
      <c r="E1" s="80"/>
      <c r="F1" s="80"/>
      <c r="G1" s="80"/>
      <c r="H1" s="80"/>
      <c r="I1" s="80"/>
      <c r="J1" s="80"/>
      <c r="K1" s="80"/>
    </row>
    <row r="2" spans="1:12" ht="20.100000000000001" customHeight="1">
      <c r="A2" s="442" t="str">
        <f>'Institution ID'!C3</f>
        <v>Virginia Tech</v>
      </c>
      <c r="B2" s="442"/>
      <c r="C2" s="442"/>
      <c r="D2" s="442"/>
      <c r="E2" s="442"/>
      <c r="F2" s="442"/>
      <c r="G2" s="442"/>
      <c r="H2" s="175"/>
      <c r="I2" s="175"/>
      <c r="J2" s="175"/>
      <c r="K2" s="175"/>
    </row>
    <row r="3" spans="1:12" s="7" customFormat="1" ht="30" customHeight="1">
      <c r="A3" s="450" t="s">
        <v>230</v>
      </c>
      <c r="B3" s="450"/>
      <c r="C3" s="450"/>
      <c r="D3" s="450"/>
      <c r="E3" s="450"/>
      <c r="F3" s="450"/>
      <c r="G3" s="450"/>
      <c r="H3" s="450"/>
      <c r="I3" s="450"/>
      <c r="J3" s="450"/>
      <c r="K3" s="450"/>
      <c r="L3" s="450"/>
    </row>
    <row r="4" spans="1:12" s="7" customFormat="1" ht="60.6" customHeight="1" thickBot="1">
      <c r="A4" s="451"/>
      <c r="B4" s="451"/>
      <c r="C4" s="451"/>
      <c r="D4" s="451"/>
      <c r="E4" s="451"/>
      <c r="F4" s="451"/>
      <c r="G4" s="451"/>
      <c r="H4" s="451"/>
      <c r="I4" s="451"/>
      <c r="J4" s="451"/>
      <c r="K4" s="451"/>
      <c r="L4" s="452"/>
    </row>
    <row r="5" spans="1:12" s="3" customFormat="1" ht="20.100000000000001" customHeight="1">
      <c r="A5" s="443" t="s">
        <v>25</v>
      </c>
      <c r="B5" s="459" t="s">
        <v>126</v>
      </c>
      <c r="C5" s="459"/>
      <c r="D5" s="459"/>
      <c r="E5" s="459"/>
      <c r="F5" s="459"/>
      <c r="G5" s="459"/>
      <c r="H5" s="459"/>
      <c r="I5" s="459"/>
      <c r="J5" s="459"/>
      <c r="K5" s="460"/>
      <c r="L5" s="438" t="s">
        <v>127</v>
      </c>
    </row>
    <row r="6" spans="1:12" s="3" customFormat="1" ht="20.100000000000001" customHeight="1">
      <c r="A6" s="444"/>
      <c r="B6" s="224"/>
      <c r="C6" s="301"/>
      <c r="D6" s="457" t="s">
        <v>130</v>
      </c>
      <c r="E6" s="457"/>
      <c r="F6" s="457"/>
      <c r="G6" s="457"/>
      <c r="H6" s="457"/>
      <c r="I6" s="457"/>
      <c r="J6" s="457"/>
      <c r="K6" s="458"/>
      <c r="L6" s="439"/>
    </row>
    <row r="7" spans="1:12" s="3" customFormat="1" ht="20.100000000000001" customHeight="1" thickBot="1">
      <c r="A7" s="445"/>
      <c r="B7" s="439" t="s">
        <v>158</v>
      </c>
      <c r="C7" s="447" t="s">
        <v>121</v>
      </c>
      <c r="D7" s="449"/>
      <c r="E7" s="449"/>
      <c r="F7" s="449"/>
      <c r="G7" s="449"/>
      <c r="H7" s="222"/>
      <c r="I7" s="222"/>
      <c r="J7" s="222"/>
      <c r="K7" s="300"/>
      <c r="L7" s="439"/>
    </row>
    <row r="8" spans="1:12" s="3" customFormat="1" ht="20.100000000000001" customHeight="1" thickBot="1">
      <c r="A8" s="445"/>
      <c r="B8" s="439"/>
      <c r="C8" s="447"/>
      <c r="D8" s="436" t="s">
        <v>128</v>
      </c>
      <c r="E8" s="437"/>
      <c r="F8" s="441" t="s">
        <v>129</v>
      </c>
      <c r="G8" s="437"/>
      <c r="H8" s="453" t="s">
        <v>278</v>
      </c>
      <c r="I8" s="454"/>
      <c r="J8" s="455" t="s">
        <v>279</v>
      </c>
      <c r="K8" s="456"/>
      <c r="L8" s="439"/>
    </row>
    <row r="9" spans="1:12" s="3" customFormat="1" ht="42" customHeight="1" thickBot="1">
      <c r="A9" s="446"/>
      <c r="B9" s="440"/>
      <c r="C9" s="448"/>
      <c r="D9" s="81" t="s">
        <v>118</v>
      </c>
      <c r="E9" s="82" t="s">
        <v>125</v>
      </c>
      <c r="F9" s="83" t="s">
        <v>118</v>
      </c>
      <c r="G9" s="82" t="s">
        <v>125</v>
      </c>
      <c r="H9" s="306" t="s">
        <v>118</v>
      </c>
      <c r="I9" s="317" t="s">
        <v>125</v>
      </c>
      <c r="J9" s="306" t="s">
        <v>118</v>
      </c>
      <c r="K9" s="310" t="s">
        <v>125</v>
      </c>
      <c r="L9" s="440"/>
    </row>
    <row r="10" spans="1:12" ht="39" customHeight="1" thickBot="1">
      <c r="A10" s="254"/>
      <c r="B10" s="312" t="s">
        <v>237</v>
      </c>
      <c r="C10" s="303">
        <v>2</v>
      </c>
      <c r="D10" s="302">
        <v>4618919</v>
      </c>
      <c r="E10" s="302">
        <v>4618919</v>
      </c>
      <c r="F10" s="302">
        <v>9555959</v>
      </c>
      <c r="G10" s="302">
        <v>9555959</v>
      </c>
      <c r="H10" s="302"/>
      <c r="I10" s="302"/>
      <c r="J10" s="302">
        <v>0</v>
      </c>
      <c r="K10" s="302">
        <v>0</v>
      </c>
      <c r="L10" s="320" t="s">
        <v>292</v>
      </c>
    </row>
    <row r="11" spans="1:12" ht="50.25" customHeight="1" thickTop="1" thickBot="1">
      <c r="A11" s="65"/>
      <c r="B11" s="66" t="s">
        <v>311</v>
      </c>
      <c r="C11" s="67">
        <v>2</v>
      </c>
      <c r="D11" s="64"/>
      <c r="E11" s="64"/>
      <c r="F11" s="64"/>
      <c r="G11" s="64"/>
      <c r="H11" s="64"/>
      <c r="I11" s="64"/>
      <c r="J11" s="71">
        <v>12192100.176211827</v>
      </c>
      <c r="K11" s="71">
        <v>12192100.176211827</v>
      </c>
      <c r="L11" s="313" t="s">
        <v>293</v>
      </c>
    </row>
    <row r="12" spans="1:12" ht="81" customHeight="1" thickTop="1" thickBot="1">
      <c r="A12" s="65"/>
      <c r="B12" s="66" t="s">
        <v>235</v>
      </c>
      <c r="C12" s="67" t="s">
        <v>248</v>
      </c>
      <c r="D12" s="71">
        <v>1000000</v>
      </c>
      <c r="E12" s="71">
        <v>1000000</v>
      </c>
      <c r="F12" s="71">
        <v>2000000</v>
      </c>
      <c r="G12" s="71">
        <v>2000000</v>
      </c>
      <c r="H12" s="71"/>
      <c r="I12" s="71"/>
      <c r="J12" s="71">
        <v>20698278</v>
      </c>
      <c r="K12" s="71">
        <v>20698278</v>
      </c>
      <c r="L12" s="313" t="s">
        <v>332</v>
      </c>
    </row>
    <row r="13" spans="1:12" ht="81" customHeight="1" thickTop="1" thickBot="1">
      <c r="A13" s="328"/>
      <c r="B13" s="329" t="s">
        <v>328</v>
      </c>
      <c r="C13" s="337" t="s">
        <v>333</v>
      </c>
      <c r="D13" s="330"/>
      <c r="E13" s="330"/>
      <c r="F13" s="330"/>
      <c r="G13" s="330"/>
      <c r="H13" s="331"/>
      <c r="I13" s="331"/>
      <c r="J13" s="263">
        <v>26422000</v>
      </c>
      <c r="K13" s="263">
        <v>26422000</v>
      </c>
      <c r="L13" s="332" t="s">
        <v>329</v>
      </c>
    </row>
    <row r="14" spans="1:12" ht="66" customHeight="1" thickTop="1" thickBot="1">
      <c r="A14" s="65"/>
      <c r="B14" s="66" t="s">
        <v>287</v>
      </c>
      <c r="C14" s="67">
        <v>3</v>
      </c>
      <c r="D14" s="64">
        <v>3750000</v>
      </c>
      <c r="E14" s="64">
        <v>3750000</v>
      </c>
      <c r="F14" s="64">
        <v>7500000</v>
      </c>
      <c r="G14" s="64">
        <v>7500000</v>
      </c>
      <c r="H14" s="71"/>
      <c r="I14" s="71"/>
      <c r="J14" s="71">
        <v>3750000</v>
      </c>
      <c r="K14" s="71">
        <v>3750000</v>
      </c>
      <c r="L14" s="313" t="s">
        <v>316</v>
      </c>
    </row>
    <row r="15" spans="1:12" ht="60" customHeight="1" thickTop="1" thickBot="1">
      <c r="A15" s="168"/>
      <c r="B15" s="169" t="s">
        <v>236</v>
      </c>
      <c r="C15" s="170">
        <v>3</v>
      </c>
      <c r="D15" s="71">
        <v>386368</v>
      </c>
      <c r="E15" s="71">
        <v>386368</v>
      </c>
      <c r="F15" s="71">
        <v>772736</v>
      </c>
      <c r="G15" s="71">
        <v>772736</v>
      </c>
      <c r="H15" s="223"/>
      <c r="I15" s="223"/>
      <c r="J15" s="223">
        <v>0</v>
      </c>
      <c r="K15" s="223">
        <v>0</v>
      </c>
      <c r="L15" s="313" t="s">
        <v>284</v>
      </c>
    </row>
    <row r="16" spans="1:12" ht="82.9" customHeight="1" thickTop="1" thickBot="1">
      <c r="A16" s="168"/>
      <c r="B16" s="334" t="s">
        <v>330</v>
      </c>
      <c r="C16" s="335">
        <v>2</v>
      </c>
      <c r="D16" s="331"/>
      <c r="E16" s="331"/>
      <c r="F16" s="331"/>
      <c r="G16" s="331"/>
      <c r="H16" s="263">
        <v>5967427</v>
      </c>
      <c r="I16" s="263">
        <f>H16</f>
        <v>5967427</v>
      </c>
      <c r="J16" s="263">
        <v>7222466</v>
      </c>
      <c r="K16" s="263">
        <f>J16</f>
        <v>7222466</v>
      </c>
      <c r="L16" s="332" t="s">
        <v>331</v>
      </c>
    </row>
    <row r="17" spans="1:12" ht="60" customHeight="1" thickTop="1" thickBot="1">
      <c r="A17" s="168"/>
      <c r="B17" s="257" t="s">
        <v>288</v>
      </c>
      <c r="C17" s="258">
        <v>2</v>
      </c>
      <c r="D17" s="259"/>
      <c r="E17" s="259"/>
      <c r="F17" s="259"/>
      <c r="G17" s="259"/>
      <c r="H17" s="260"/>
      <c r="I17" s="260"/>
      <c r="J17" s="264">
        <v>1040714</v>
      </c>
      <c r="K17" s="264">
        <v>1040714</v>
      </c>
      <c r="L17" s="313" t="s">
        <v>314</v>
      </c>
    </row>
    <row r="18" spans="1:12" s="69" customFormat="1" ht="15.75" customHeight="1" thickTop="1">
      <c r="A18" s="70"/>
      <c r="B18" s="70"/>
      <c r="C18" s="167"/>
      <c r="D18" s="70">
        <f t="shared" ref="D18:K18" si="0">SUM(D10:D17)</f>
        <v>9755287</v>
      </c>
      <c r="E18" s="70">
        <f t="shared" si="0"/>
        <v>9755287</v>
      </c>
      <c r="F18" s="70">
        <f t="shared" si="0"/>
        <v>19828695</v>
      </c>
      <c r="G18" s="70">
        <f t="shared" si="0"/>
        <v>19828695</v>
      </c>
      <c r="H18" s="70">
        <f t="shared" si="0"/>
        <v>5967427</v>
      </c>
      <c r="I18" s="70">
        <f t="shared" si="0"/>
        <v>5967427</v>
      </c>
      <c r="J18" s="70">
        <f t="shared" si="0"/>
        <v>71325558.176211834</v>
      </c>
      <c r="K18" s="70">
        <f t="shared" si="0"/>
        <v>71325558.176211834</v>
      </c>
      <c r="L18" s="70"/>
    </row>
    <row r="19" spans="1:12">
      <c r="B19" s="435"/>
      <c r="C19" s="435"/>
      <c r="D19" s="435"/>
      <c r="E19" s="435"/>
    </row>
    <row r="20" spans="1:12">
      <c r="J20" s="327"/>
    </row>
  </sheetData>
  <mergeCells count="14">
    <mergeCell ref="B19:E19"/>
    <mergeCell ref="D8:E8"/>
    <mergeCell ref="L5:L9"/>
    <mergeCell ref="F8:G8"/>
    <mergeCell ref="A2:G2"/>
    <mergeCell ref="A5:A9"/>
    <mergeCell ref="B7:B9"/>
    <mergeCell ref="C7:C9"/>
    <mergeCell ref="D7:G7"/>
    <mergeCell ref="A3:L4"/>
    <mergeCell ref="H8:I8"/>
    <mergeCell ref="J8:K8"/>
    <mergeCell ref="D6:K6"/>
    <mergeCell ref="B5:K5"/>
  </mergeCells>
  <pageMargins left="0.7" right="0.45" top="0.25" bottom="0.5" header="0" footer="0.15"/>
  <pageSetup scale="37" fitToHeight="0" orientation="landscape" horizontalDpi="1200" verticalDpi="1200"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9"/>
  <sheetViews>
    <sheetView zoomScale="80" zoomScaleNormal="80" workbookViewId="0">
      <selection activeCell="N45" sqref="N45"/>
    </sheetView>
  </sheetViews>
  <sheetFormatPr defaultColWidth="9.140625" defaultRowHeight="12.75"/>
  <cols>
    <col min="1" max="1" width="31.140625" style="16" customWidth="1"/>
    <col min="2" max="5" width="17.5703125" style="16" customWidth="1"/>
    <col min="6" max="6" width="15.5703125" style="16" customWidth="1"/>
    <col min="7" max="7" width="17.7109375" style="16" customWidth="1"/>
    <col min="8" max="8" width="15.5703125" style="16" customWidth="1"/>
    <col min="9" max="11" width="9.140625" style="16"/>
    <col min="12" max="19" width="15.5703125" style="16" customWidth="1"/>
    <col min="20" max="20" width="14.28515625" style="16" customWidth="1"/>
    <col min="21" max="16384" width="9.140625" style="16"/>
  </cols>
  <sheetData>
    <row r="1" spans="1:10" s="12" customFormat="1" ht="20.100000000000001" customHeight="1">
      <c r="A1" s="79" t="s">
        <v>149</v>
      </c>
      <c r="B1" s="79"/>
      <c r="C1" s="79"/>
      <c r="D1" s="79"/>
      <c r="E1" s="79"/>
    </row>
    <row r="2" spans="1:10" s="12" customFormat="1" ht="20.100000000000001" customHeight="1">
      <c r="A2" s="496" t="str">
        <f>'Institution ID'!C3</f>
        <v>Virginia Tech</v>
      </c>
      <c r="B2" s="496"/>
      <c r="C2" s="496"/>
      <c r="D2" s="496"/>
      <c r="E2" s="496"/>
    </row>
    <row r="3" spans="1:10" s="10" customFormat="1" ht="70.5" customHeight="1">
      <c r="A3" s="500" t="s">
        <v>159</v>
      </c>
      <c r="B3" s="501"/>
      <c r="C3" s="501"/>
      <c r="D3" s="501"/>
      <c r="E3" s="501"/>
      <c r="F3" s="501"/>
      <c r="G3" s="501"/>
      <c r="H3" s="501"/>
    </row>
    <row r="4" spans="1:10" s="10" customFormat="1" ht="41.45" customHeight="1">
      <c r="A4" s="500" t="s">
        <v>213</v>
      </c>
      <c r="B4" s="501"/>
      <c r="C4" s="501"/>
      <c r="D4" s="501"/>
      <c r="E4" s="501"/>
      <c r="F4" s="501"/>
      <c r="G4" s="501"/>
      <c r="H4" s="501"/>
    </row>
    <row r="5" spans="1:10" s="17" customFormat="1" ht="38.1" customHeight="1">
      <c r="A5" s="502" t="s">
        <v>114</v>
      </c>
      <c r="B5" s="503"/>
      <c r="C5" s="503"/>
      <c r="D5" s="503"/>
      <c r="E5" s="503"/>
      <c r="F5" s="503"/>
      <c r="G5" s="503"/>
      <c r="H5" s="503"/>
    </row>
    <row r="6" spans="1:10" s="17" customFormat="1" ht="20.100000000000001" customHeight="1">
      <c r="A6" s="504" t="s">
        <v>21</v>
      </c>
      <c r="B6" s="505"/>
      <c r="C6" s="505"/>
      <c r="D6" s="505"/>
      <c r="E6" s="505"/>
      <c r="F6" s="505"/>
      <c r="G6" s="85"/>
      <c r="H6" s="85"/>
    </row>
    <row r="7" spans="1:10" s="17" customFormat="1" ht="15" customHeight="1">
      <c r="A7" s="488" t="s">
        <v>212</v>
      </c>
      <c r="B7" s="488"/>
      <c r="C7" s="488"/>
      <c r="D7" s="488"/>
      <c r="E7" s="488"/>
      <c r="F7" s="488"/>
      <c r="G7" s="488"/>
      <c r="H7" s="488"/>
    </row>
    <row r="8" spans="1:10" s="17" customFormat="1" ht="15" customHeight="1">
      <c r="A8" s="489" t="s">
        <v>22</v>
      </c>
      <c r="B8" s="491" t="s">
        <v>203</v>
      </c>
      <c r="C8" s="491" t="s">
        <v>150</v>
      </c>
      <c r="D8" s="492" t="s">
        <v>115</v>
      </c>
      <c r="E8" s="491" t="s">
        <v>23</v>
      </c>
      <c r="F8" s="491" t="s">
        <v>76</v>
      </c>
      <c r="G8" s="477" t="s">
        <v>238</v>
      </c>
      <c r="H8" s="485" t="s">
        <v>211</v>
      </c>
    </row>
    <row r="9" spans="1:10" s="17" customFormat="1" ht="16.350000000000001" customHeight="1" thickBot="1">
      <c r="A9" s="489"/>
      <c r="B9" s="485"/>
      <c r="C9" s="485"/>
      <c r="D9" s="492"/>
      <c r="E9" s="485"/>
      <c r="F9" s="485"/>
      <c r="G9" s="478"/>
      <c r="H9" s="485"/>
    </row>
    <row r="10" spans="1:10" s="17" customFormat="1" ht="16.350000000000001" customHeight="1">
      <c r="A10" s="489"/>
      <c r="B10" s="486"/>
      <c r="C10" s="486"/>
      <c r="D10" s="492"/>
      <c r="E10" s="486"/>
      <c r="F10" s="486"/>
      <c r="G10" s="479"/>
      <c r="H10" s="486"/>
      <c r="I10" s="497" t="s">
        <v>209</v>
      </c>
      <c r="J10" s="482"/>
    </row>
    <row r="11" spans="1:10" s="17" customFormat="1" ht="16.350000000000001" customHeight="1" thickBot="1">
      <c r="A11" s="490"/>
      <c r="B11" s="487"/>
      <c r="C11" s="487"/>
      <c r="D11" s="493"/>
      <c r="E11" s="487"/>
      <c r="F11" s="487"/>
      <c r="G11" s="480"/>
      <c r="H11" s="487"/>
      <c r="I11" s="498" t="s">
        <v>210</v>
      </c>
      <c r="J11" s="484"/>
    </row>
    <row r="12" spans="1:10" s="17" customFormat="1" ht="16.350000000000001" customHeight="1">
      <c r="A12" s="54" t="s">
        <v>98</v>
      </c>
      <c r="B12" s="59">
        <f>+'2-Tuit &amp; Oth NGF Rev'!B7</f>
        <v>237737364.75171539</v>
      </c>
      <c r="C12" s="55">
        <v>2349070.7050000001</v>
      </c>
      <c r="D12" s="86">
        <f t="shared" ref="D12:D18" si="0">IF(C12=0,"%",C12/B12)</f>
        <v>9.8809486992223021E-3</v>
      </c>
      <c r="E12" s="55">
        <f>C12</f>
        <v>2349070.7050000001</v>
      </c>
      <c r="F12" s="55">
        <v>11401233.467500001</v>
      </c>
      <c r="G12" s="92">
        <v>3205352.4199999995</v>
      </c>
      <c r="H12" s="94">
        <f>B12+F12+G12</f>
        <v>252343950.63921538</v>
      </c>
      <c r="I12" s="87">
        <f>(C12+C14+C16)-(E12+E14+E16)</f>
        <v>0</v>
      </c>
      <c r="J12" s="88" t="str">
        <f>IF(I12&gt;0,"WARNING: IS subsidizing OS","Compliant")</f>
        <v>Compliant</v>
      </c>
    </row>
    <row r="13" spans="1:10" s="17" customFormat="1" ht="15" customHeight="1">
      <c r="A13" s="56" t="s">
        <v>99</v>
      </c>
      <c r="B13" s="60">
        <f>+'2-Tuit &amp; Oth NGF Rev'!B8</f>
        <v>257417242.09855908</v>
      </c>
      <c r="C13" s="55">
        <v>5212525.9749999996</v>
      </c>
      <c r="D13" s="86">
        <f t="shared" si="0"/>
        <v>2.0249327249820526E-2</v>
      </c>
      <c r="E13" s="55">
        <f t="shared" ref="E13:E17" si="1">C13</f>
        <v>5212525.9749999996</v>
      </c>
      <c r="F13" s="55">
        <v>7480795.7125000004</v>
      </c>
      <c r="G13" s="92">
        <v>69799.88</v>
      </c>
      <c r="H13" s="95">
        <f t="shared" ref="H13:H17" si="2">B13+F13+G13</f>
        <v>264967837.69105908</v>
      </c>
    </row>
    <row r="14" spans="1:10" s="17" customFormat="1" ht="15" customHeight="1">
      <c r="A14" s="56" t="s">
        <v>100</v>
      </c>
      <c r="B14" s="60">
        <f>+'2-Tuit &amp; Oth NGF Rev'!B9</f>
        <v>17385989.805407204</v>
      </c>
      <c r="C14" s="55">
        <v>237203.14</v>
      </c>
      <c r="D14" s="86">
        <f t="shared" si="0"/>
        <v>1.3643349769262354E-2</v>
      </c>
      <c r="E14" s="55">
        <f t="shared" si="1"/>
        <v>237203.14</v>
      </c>
      <c r="F14" s="55">
        <v>10468328.659259431</v>
      </c>
      <c r="G14" s="92">
        <v>0</v>
      </c>
      <c r="H14" s="95">
        <f t="shared" si="2"/>
        <v>27854318.464666635</v>
      </c>
    </row>
    <row r="15" spans="1:10" s="17" customFormat="1" ht="15" customHeight="1">
      <c r="A15" s="56" t="s">
        <v>101</v>
      </c>
      <c r="B15" s="60">
        <f>+'2-Tuit &amp; Oth NGF Rev'!B10</f>
        <v>32611325.308666226</v>
      </c>
      <c r="C15" s="55">
        <v>244793.78</v>
      </c>
      <c r="D15" s="86">
        <f t="shared" si="0"/>
        <v>7.506403915910397E-3</v>
      </c>
      <c r="E15" s="55">
        <f t="shared" si="1"/>
        <v>244793.78</v>
      </c>
      <c r="F15" s="55">
        <v>14745287.570740569</v>
      </c>
      <c r="G15" s="92">
        <v>0</v>
      </c>
      <c r="H15" s="95">
        <f t="shared" si="2"/>
        <v>47356612.879406795</v>
      </c>
    </row>
    <row r="16" spans="1:10" s="17" customFormat="1" ht="15" customHeight="1">
      <c r="A16" s="56" t="s">
        <v>112</v>
      </c>
      <c r="B16" s="60">
        <f>+SUM('2-Tuit &amp; Oth NGF Rev'!B11+'2-Tuit &amp; Oth NGF Rev'!B13+'2-Tuit &amp; Oth NGF Rev'!B15+'2-Tuit &amp; Oth NGF Rev'!B17+'2-Tuit &amp; Oth NGF Rev'!B19)</f>
        <v>9888500.8733707871</v>
      </c>
      <c r="C16" s="55">
        <v>644164.67384050635</v>
      </c>
      <c r="D16" s="86">
        <f t="shared" si="0"/>
        <v>6.5142803958809156E-2</v>
      </c>
      <c r="E16" s="55">
        <f t="shared" si="1"/>
        <v>644164.67384050635</v>
      </c>
      <c r="F16" s="55">
        <v>0</v>
      </c>
      <c r="G16" s="92">
        <v>0</v>
      </c>
      <c r="H16" s="95">
        <f t="shared" si="2"/>
        <v>9888500.8733707871</v>
      </c>
    </row>
    <row r="17" spans="1:21" s="17" customFormat="1" ht="15" customHeight="1" thickBot="1">
      <c r="A17" s="57" t="s">
        <v>113</v>
      </c>
      <c r="B17" s="60">
        <f>+SUM('2-Tuit &amp; Oth NGF Rev'!B12+'2-Tuit &amp; Oth NGF Rev'!B14+'2-Tuit &amp; Oth NGF Rev'!B16+'2-Tuit &amp; Oth NGF Rev'!B18+'2-Tuit &amp; Oth NGF Rev'!B20)</f>
        <v>14961483.746305909</v>
      </c>
      <c r="C17" s="55">
        <v>1288330.3261594935</v>
      </c>
      <c r="D17" s="89">
        <f t="shared" si="0"/>
        <v>8.6109796862733679E-2</v>
      </c>
      <c r="E17" s="55">
        <f t="shared" si="1"/>
        <v>1288330.3261594935</v>
      </c>
      <c r="F17" s="55">
        <v>0</v>
      </c>
      <c r="G17" s="92">
        <v>0</v>
      </c>
      <c r="H17" s="96">
        <f t="shared" si="2"/>
        <v>14961483.746305909</v>
      </c>
    </row>
    <row r="18" spans="1:21" s="17" customFormat="1" ht="15" customHeight="1" thickBot="1">
      <c r="A18" s="58" t="s">
        <v>16</v>
      </c>
      <c r="B18" s="61">
        <f>SUM(B12:B17)</f>
        <v>570001906.58402455</v>
      </c>
      <c r="C18" s="61">
        <f t="shared" ref="C18:G18" si="3">SUM(C12:C17)</f>
        <v>9976088.5999999996</v>
      </c>
      <c r="D18" s="90">
        <f t="shared" si="0"/>
        <v>1.7501851282894637E-2</v>
      </c>
      <c r="E18" s="61">
        <f t="shared" si="3"/>
        <v>9976088.5999999996</v>
      </c>
      <c r="F18" s="61">
        <f t="shared" si="3"/>
        <v>44095645.409999996</v>
      </c>
      <c r="G18" s="61">
        <f t="shared" si="3"/>
        <v>3275152.2999999993</v>
      </c>
      <c r="H18" s="93">
        <f t="shared" ref="H18" si="4">SUM(H12:H17)</f>
        <v>617372704.29402459</v>
      </c>
    </row>
    <row r="19" spans="1:21" s="17" customFormat="1" ht="15" customHeight="1">
      <c r="A19" s="499"/>
      <c r="B19" s="499"/>
      <c r="C19" s="499"/>
      <c r="D19" s="499"/>
      <c r="E19" s="499"/>
    </row>
    <row r="20" spans="1:21" s="17" customFormat="1" ht="15" customHeight="1">
      <c r="A20" s="488" t="s">
        <v>140</v>
      </c>
      <c r="B20" s="488"/>
      <c r="C20" s="488"/>
      <c r="D20" s="488"/>
      <c r="E20" s="488"/>
      <c r="F20" s="488"/>
      <c r="G20" s="488"/>
      <c r="H20" s="488"/>
      <c r="L20" s="465" t="s">
        <v>280</v>
      </c>
      <c r="M20" s="466"/>
      <c r="N20" s="466"/>
      <c r="O20" s="466"/>
      <c r="P20" s="466"/>
      <c r="Q20" s="466"/>
      <c r="R20" s="466"/>
      <c r="S20" s="467"/>
      <c r="T20" s="225"/>
      <c r="U20" s="225"/>
    </row>
    <row r="21" spans="1:21" ht="15" customHeight="1">
      <c r="A21" s="489" t="s">
        <v>22</v>
      </c>
      <c r="B21" s="491" t="s">
        <v>203</v>
      </c>
      <c r="C21" s="491" t="s">
        <v>150</v>
      </c>
      <c r="D21" s="492" t="s">
        <v>115</v>
      </c>
      <c r="E21" s="491" t="s">
        <v>23</v>
      </c>
      <c r="F21" s="491" t="s">
        <v>76</v>
      </c>
      <c r="G21" s="477" t="s">
        <v>238</v>
      </c>
      <c r="H21" s="485" t="s">
        <v>211</v>
      </c>
      <c r="L21" s="468" t="s">
        <v>22</v>
      </c>
      <c r="M21" s="471" t="s">
        <v>203</v>
      </c>
      <c r="N21" s="471" t="s">
        <v>150</v>
      </c>
      <c r="O21" s="471" t="s">
        <v>115</v>
      </c>
      <c r="P21" s="471" t="s">
        <v>23</v>
      </c>
      <c r="Q21" s="471" t="s">
        <v>76</v>
      </c>
      <c r="R21" s="471" t="s">
        <v>281</v>
      </c>
      <c r="S21" s="474" t="s">
        <v>211</v>
      </c>
      <c r="T21" s="226"/>
      <c r="U21" s="226"/>
    </row>
    <row r="22" spans="1:21" s="17" customFormat="1" ht="15" customHeight="1" thickBot="1">
      <c r="A22" s="489"/>
      <c r="B22" s="485"/>
      <c r="C22" s="485"/>
      <c r="D22" s="492"/>
      <c r="E22" s="485"/>
      <c r="F22" s="485"/>
      <c r="G22" s="478"/>
      <c r="H22" s="485"/>
      <c r="L22" s="469"/>
      <c r="M22" s="472"/>
      <c r="N22" s="472"/>
      <c r="O22" s="472"/>
      <c r="P22" s="472"/>
      <c r="Q22" s="472"/>
      <c r="R22" s="472"/>
      <c r="S22" s="472"/>
      <c r="T22" s="225"/>
      <c r="U22" s="225"/>
    </row>
    <row r="23" spans="1:21" s="17" customFormat="1" ht="16.350000000000001" customHeight="1">
      <c r="A23" s="489"/>
      <c r="B23" s="486"/>
      <c r="C23" s="486"/>
      <c r="D23" s="492"/>
      <c r="E23" s="486"/>
      <c r="F23" s="486"/>
      <c r="G23" s="479"/>
      <c r="H23" s="486"/>
      <c r="I23" s="481" t="s">
        <v>209</v>
      </c>
      <c r="J23" s="482"/>
      <c r="L23" s="469"/>
      <c r="M23" s="472"/>
      <c r="N23" s="472"/>
      <c r="O23" s="472"/>
      <c r="P23" s="472"/>
      <c r="Q23" s="472"/>
      <c r="R23" s="472"/>
      <c r="S23" s="472"/>
      <c r="T23" s="461" t="s">
        <v>209</v>
      </c>
      <c r="U23" s="462"/>
    </row>
    <row r="24" spans="1:21" s="17" customFormat="1" ht="16.350000000000001" customHeight="1" thickBot="1">
      <c r="A24" s="490"/>
      <c r="B24" s="487"/>
      <c r="C24" s="487"/>
      <c r="D24" s="493"/>
      <c r="E24" s="487"/>
      <c r="F24" s="487"/>
      <c r="G24" s="480"/>
      <c r="H24" s="487"/>
      <c r="I24" s="483" t="s">
        <v>210</v>
      </c>
      <c r="J24" s="484"/>
      <c r="L24" s="470"/>
      <c r="M24" s="473"/>
      <c r="N24" s="473"/>
      <c r="O24" s="473"/>
      <c r="P24" s="473"/>
      <c r="Q24" s="473"/>
      <c r="R24" s="473"/>
      <c r="S24" s="473"/>
      <c r="T24" s="463" t="s">
        <v>210</v>
      </c>
      <c r="U24" s="464"/>
    </row>
    <row r="25" spans="1:21" s="17" customFormat="1" ht="16.350000000000001" customHeight="1">
      <c r="A25" s="54" t="s">
        <v>98</v>
      </c>
      <c r="B25" s="59">
        <f>+'2-Tuit &amp; Oth NGF Rev'!C7</f>
        <v>234289752.29190475</v>
      </c>
      <c r="C25" s="55">
        <v>3372714.5</v>
      </c>
      <c r="D25" s="86">
        <f t="shared" ref="D25:D31" si="5">IF(C25=0,"%",C25/B25)</f>
        <v>1.4395484510128679E-2</v>
      </c>
      <c r="E25" s="55">
        <f>C25</f>
        <v>3372714.5</v>
      </c>
      <c r="F25" s="55">
        <v>14760490</v>
      </c>
      <c r="G25" s="55">
        <v>3402611.6788755069</v>
      </c>
      <c r="H25" s="94">
        <f>B25+F25+G25</f>
        <v>252452853.97078025</v>
      </c>
      <c r="I25" s="87">
        <f>(C25+C27+C29)-(E25+E27+E29)</f>
        <v>0</v>
      </c>
      <c r="J25" s="88" t="str">
        <f>IF(I25&gt;0,"WARNING: IS subsidizing OS","Compliant")</f>
        <v>Compliant</v>
      </c>
      <c r="L25" s="227" t="s">
        <v>98</v>
      </c>
      <c r="M25" s="228">
        <f>+'2-Tuit &amp; Oth NGF Rev'!F7</f>
        <v>229762792.64981049</v>
      </c>
      <c r="N25" s="229">
        <v>3138710.7732999995</v>
      </c>
      <c r="O25" s="230">
        <f t="shared" ref="O25:O31" si="6">IF(N25=0,"%",N25/M25)</f>
        <v>1.3660657311402976E-2</v>
      </c>
      <c r="P25" s="229">
        <v>3138710.7732999995</v>
      </c>
      <c r="Q25" s="229">
        <v>13538249.980000002</v>
      </c>
      <c r="R25" s="229">
        <v>4907793.87</v>
      </c>
      <c r="S25" s="231">
        <f t="shared" ref="S25:S30" si="7">M25+Q25+R25</f>
        <v>248208836.49981049</v>
      </c>
      <c r="T25" s="232">
        <f>(N25+N27+N29)-(P25+P27+P29)</f>
        <v>0</v>
      </c>
      <c r="U25" s="233" t="str">
        <f>IF(T25&gt;0,"WARNING: IS subsidizing OS","Compliant")</f>
        <v>Compliant</v>
      </c>
    </row>
    <row r="26" spans="1:21" s="17" customFormat="1" ht="16.350000000000001" customHeight="1">
      <c r="A26" s="56" t="s">
        <v>99</v>
      </c>
      <c r="B26" s="60">
        <f>+'2-Tuit &amp; Oth NGF Rev'!C8</f>
        <v>269230532.34040898</v>
      </c>
      <c r="C26" s="55">
        <v>7273643.5</v>
      </c>
      <c r="D26" s="86">
        <f t="shared" si="5"/>
        <v>2.7016413914018378E-2</v>
      </c>
      <c r="E26" s="55">
        <f t="shared" ref="E26:E30" si="8">C26</f>
        <v>7273643.5</v>
      </c>
      <c r="F26" s="55">
        <v>8594554</v>
      </c>
      <c r="G26" s="55">
        <v>22722.789599999986</v>
      </c>
      <c r="H26" s="95">
        <f t="shared" ref="H26:H30" si="9">B26+F26+G26</f>
        <v>277847809.130009</v>
      </c>
      <c r="L26" s="234" t="s">
        <v>99</v>
      </c>
      <c r="M26" s="228">
        <f>+'2-Tuit &amp; Oth NGF Rev'!F8</f>
        <v>276263609.67436224</v>
      </c>
      <c r="N26" s="229">
        <v>5223157.5667000003</v>
      </c>
      <c r="O26" s="230">
        <f t="shared" si="6"/>
        <v>1.8906426267493739E-2</v>
      </c>
      <c r="P26" s="229">
        <v>5223157.5667000003</v>
      </c>
      <c r="Q26" s="229">
        <v>8567159.9499999993</v>
      </c>
      <c r="R26" s="229">
        <v>114468</v>
      </c>
      <c r="S26" s="235">
        <f t="shared" si="7"/>
        <v>284945237.62436223</v>
      </c>
      <c r="T26" s="225"/>
      <c r="U26" s="225"/>
    </row>
    <row r="27" spans="1:21" s="17" customFormat="1" ht="15" customHeight="1">
      <c r="A27" s="56" t="s">
        <v>100</v>
      </c>
      <c r="B27" s="60">
        <f>+'2-Tuit &amp; Oth NGF Rev'!C9</f>
        <v>17685398.096852299</v>
      </c>
      <c r="C27" s="55">
        <v>581428.57142857148</v>
      </c>
      <c r="D27" s="86">
        <f t="shared" si="5"/>
        <v>3.2876193583228186E-2</v>
      </c>
      <c r="E27" s="55">
        <f t="shared" si="8"/>
        <v>581428.57142857148</v>
      </c>
      <c r="F27" s="55">
        <v>11030262.667134393</v>
      </c>
      <c r="G27" s="55">
        <v>0</v>
      </c>
      <c r="H27" s="95">
        <f t="shared" si="9"/>
        <v>28715660.763986692</v>
      </c>
      <c r="L27" s="234" t="s">
        <v>100</v>
      </c>
      <c r="M27" s="228">
        <f>+'2-Tuit &amp; Oth NGF Rev'!F9</f>
        <v>16875775.137108158</v>
      </c>
      <c r="N27" s="229">
        <v>503082.25</v>
      </c>
      <c r="O27" s="230">
        <f t="shared" si="6"/>
        <v>2.9810912145526988E-2</v>
      </c>
      <c r="P27" s="229">
        <v>503082.25</v>
      </c>
      <c r="Q27" s="229">
        <v>10969724.734635174</v>
      </c>
      <c r="R27" s="229">
        <v>0</v>
      </c>
      <c r="S27" s="235">
        <f t="shared" si="7"/>
        <v>27845499.871743333</v>
      </c>
      <c r="T27" s="225"/>
      <c r="U27" s="225"/>
    </row>
    <row r="28" spans="1:21" s="17" customFormat="1" ht="15" customHeight="1">
      <c r="A28" s="56" t="s">
        <v>101</v>
      </c>
      <c r="B28" s="60">
        <f>+'2-Tuit &amp; Oth NGF Rev'!C10</f>
        <v>34397868.948133186</v>
      </c>
      <c r="C28" s="55">
        <v>98571.428571428565</v>
      </c>
      <c r="D28" s="86">
        <f t="shared" si="5"/>
        <v>2.8656260281722527E-3</v>
      </c>
      <c r="E28" s="55">
        <f t="shared" si="8"/>
        <v>98571.428571428565</v>
      </c>
      <c r="F28" s="55">
        <v>15536806.332865607</v>
      </c>
      <c r="G28" s="55">
        <v>0</v>
      </c>
      <c r="H28" s="95">
        <f t="shared" si="9"/>
        <v>49934675.280998796</v>
      </c>
      <c r="L28" s="234" t="s">
        <v>101</v>
      </c>
      <c r="M28" s="228">
        <f>+'2-Tuit &amp; Oth NGF Rev'!F10</f>
        <v>44881883.690273538</v>
      </c>
      <c r="N28" s="229">
        <v>205390</v>
      </c>
      <c r="O28" s="230">
        <f t="shared" si="6"/>
        <v>4.5762339525983525E-3</v>
      </c>
      <c r="P28" s="229">
        <v>205390</v>
      </c>
      <c r="Q28" s="229">
        <v>15451534.915364832</v>
      </c>
      <c r="R28" s="229">
        <v>0</v>
      </c>
      <c r="S28" s="235">
        <f t="shared" si="7"/>
        <v>60333418.60563837</v>
      </c>
      <c r="T28" s="225"/>
      <c r="U28" s="225"/>
    </row>
    <row r="29" spans="1:21" s="17" customFormat="1" ht="15" customHeight="1">
      <c r="A29" s="56" t="s">
        <v>112</v>
      </c>
      <c r="B29" s="60">
        <f>+SUM('2-Tuit &amp; Oth NGF Rev'!C11+'2-Tuit &amp; Oth NGF Rev'!C13+'2-Tuit &amp; Oth NGF Rev'!C15+'2-Tuit &amp; Oth NGF Rev'!C17+'2-Tuit &amp; Oth NGF Rev'!C19)</f>
        <v>9727059.6551724132</v>
      </c>
      <c r="C29" s="55">
        <v>634672.13114754099</v>
      </c>
      <c r="D29" s="86">
        <f t="shared" si="5"/>
        <v>6.5248096922079724E-2</v>
      </c>
      <c r="E29" s="55">
        <f t="shared" si="8"/>
        <v>634672.13114754099</v>
      </c>
      <c r="F29" s="55">
        <v>0</v>
      </c>
      <c r="G29" s="55">
        <v>0</v>
      </c>
      <c r="H29" s="95">
        <f t="shared" si="9"/>
        <v>9727059.6551724132</v>
      </c>
      <c r="L29" s="234" t="s">
        <v>112</v>
      </c>
      <c r="M29" s="228">
        <f>+'2-Tuit &amp; Oth NGF Rev'!F13+'2-Tuit &amp; Oth NGF Rev'!F19</f>
        <v>11056227.616285039</v>
      </c>
      <c r="N29" s="229">
        <v>476460</v>
      </c>
      <c r="O29" s="230">
        <f t="shared" si="6"/>
        <v>4.3094264747065104E-2</v>
      </c>
      <c r="P29" s="229">
        <v>476460</v>
      </c>
      <c r="Q29" s="229">
        <v>0</v>
      </c>
      <c r="R29" s="229"/>
      <c r="S29" s="235">
        <f t="shared" si="7"/>
        <v>11056227.616285039</v>
      </c>
      <c r="T29" s="225"/>
      <c r="U29" s="225"/>
    </row>
    <row r="30" spans="1:21" s="17" customFormat="1" ht="15" customHeight="1" thickBot="1">
      <c r="A30" s="57" t="s">
        <v>113</v>
      </c>
      <c r="B30" s="60">
        <f>+SUM('2-Tuit &amp; Oth NGF Rev'!C12+'2-Tuit &amp; Oth NGF Rev'!C14+'2-Tuit &amp; Oth NGF Rev'!C16+'2-Tuit &amp; Oth NGF Rev'!C18+'2-Tuit &amp; Oth NGF Rev'!C20)</f>
        <v>15234226.944</v>
      </c>
      <c r="C30" s="55">
        <v>1367827.8688524589</v>
      </c>
      <c r="D30" s="89">
        <f t="shared" si="5"/>
        <v>8.9786496806205054E-2</v>
      </c>
      <c r="E30" s="55">
        <f t="shared" si="8"/>
        <v>1367827.8688524589</v>
      </c>
      <c r="F30" s="55">
        <v>0</v>
      </c>
      <c r="G30" s="55">
        <v>0</v>
      </c>
      <c r="H30" s="96">
        <f t="shared" si="9"/>
        <v>15234226.944</v>
      </c>
      <c r="L30" s="236" t="s">
        <v>113</v>
      </c>
      <c r="M30" s="228">
        <f>+'2-Tuit &amp; Oth NGF Rev'!F14+'2-Tuit &amp; Oth NGF Rev'!F20</f>
        <v>14608281.126244802</v>
      </c>
      <c r="N30" s="229">
        <v>1508790</v>
      </c>
      <c r="O30" s="237">
        <f t="shared" si="6"/>
        <v>0.10328319854752473</v>
      </c>
      <c r="P30" s="229">
        <v>1508790</v>
      </c>
      <c r="Q30" s="229">
        <v>0</v>
      </c>
      <c r="R30" s="229"/>
      <c r="S30" s="238">
        <f t="shared" si="7"/>
        <v>14608281.126244802</v>
      </c>
      <c r="T30" s="225"/>
      <c r="U30" s="225"/>
    </row>
    <row r="31" spans="1:21" s="17" customFormat="1" ht="15" customHeight="1" thickBot="1">
      <c r="A31" s="58" t="s">
        <v>16</v>
      </c>
      <c r="B31" s="63">
        <f>SUM(B25:B30)</f>
        <v>580564838.27647173</v>
      </c>
      <c r="C31" s="63">
        <f t="shared" ref="C31:H31" si="10">SUM(C25:C30)</f>
        <v>13328858</v>
      </c>
      <c r="D31" s="90">
        <f t="shared" si="5"/>
        <v>2.2958431377913802E-2</v>
      </c>
      <c r="E31" s="63">
        <f t="shared" si="10"/>
        <v>13328858</v>
      </c>
      <c r="F31" s="61">
        <f t="shared" si="10"/>
        <v>49922113</v>
      </c>
      <c r="G31" s="61">
        <f t="shared" si="10"/>
        <v>3425334.4684755066</v>
      </c>
      <c r="H31" s="93">
        <f t="shared" si="10"/>
        <v>633912285.7449472</v>
      </c>
      <c r="L31" s="239" t="s">
        <v>16</v>
      </c>
      <c r="M31" s="240">
        <f t="shared" ref="M31:N31" si="11">SUM(M25:M30)</f>
        <v>593448569.89408433</v>
      </c>
      <c r="N31" s="240">
        <f t="shared" si="11"/>
        <v>11055590.59</v>
      </c>
      <c r="O31" s="241">
        <f t="shared" si="6"/>
        <v>1.8629399666382454E-2</v>
      </c>
      <c r="P31" s="240">
        <f t="shared" ref="P31:S31" si="12">SUM(P25:P30)</f>
        <v>11055590.59</v>
      </c>
      <c r="Q31" s="242">
        <f t="shared" si="12"/>
        <v>48526669.580000006</v>
      </c>
      <c r="R31" s="242">
        <f t="shared" si="12"/>
        <v>5022261.87</v>
      </c>
      <c r="S31" s="243">
        <f t="shared" si="12"/>
        <v>646997501.34408426</v>
      </c>
      <c r="T31" s="225"/>
      <c r="U31" s="225"/>
    </row>
    <row r="32" spans="1:21" s="17" customFormat="1" ht="15" customHeight="1">
      <c r="A32" s="494"/>
      <c r="B32" s="494"/>
      <c r="C32" s="494"/>
      <c r="D32" s="494"/>
      <c r="E32" s="494"/>
      <c r="L32" s="225"/>
      <c r="M32" s="225"/>
      <c r="N32" s="225"/>
      <c r="O32" s="225"/>
      <c r="P32" s="225"/>
      <c r="Q32" s="225"/>
      <c r="R32" s="225"/>
      <c r="S32" s="225"/>
      <c r="T32" s="225"/>
      <c r="U32" s="225"/>
    </row>
    <row r="33" spans="1:21" s="17" customFormat="1" ht="15" customHeight="1">
      <c r="A33" s="488" t="s">
        <v>141</v>
      </c>
      <c r="B33" s="488"/>
      <c r="C33" s="488"/>
      <c r="D33" s="488"/>
      <c r="E33" s="488"/>
      <c r="F33" s="488"/>
      <c r="G33" s="488"/>
      <c r="H33" s="488"/>
      <c r="L33" s="465" t="s">
        <v>282</v>
      </c>
      <c r="M33" s="466"/>
      <c r="N33" s="466"/>
      <c r="O33" s="466"/>
      <c r="P33" s="466"/>
      <c r="Q33" s="466"/>
      <c r="R33" s="466"/>
      <c r="S33" s="467"/>
      <c r="T33" s="225"/>
      <c r="U33" s="225"/>
    </row>
    <row r="34" spans="1:21" ht="15" customHeight="1">
      <c r="A34" s="489" t="s">
        <v>22</v>
      </c>
      <c r="B34" s="491" t="s">
        <v>203</v>
      </c>
      <c r="C34" s="491" t="s">
        <v>150</v>
      </c>
      <c r="D34" s="492" t="s">
        <v>115</v>
      </c>
      <c r="E34" s="491" t="s">
        <v>23</v>
      </c>
      <c r="F34" s="491" t="s">
        <v>76</v>
      </c>
      <c r="G34" s="477" t="s">
        <v>238</v>
      </c>
      <c r="H34" s="485" t="s">
        <v>211</v>
      </c>
      <c r="L34" s="468" t="s">
        <v>22</v>
      </c>
      <c r="M34" s="471" t="s">
        <v>203</v>
      </c>
      <c r="N34" s="471" t="s">
        <v>150</v>
      </c>
      <c r="O34" s="471" t="s">
        <v>115</v>
      </c>
      <c r="P34" s="471" t="s">
        <v>23</v>
      </c>
      <c r="Q34" s="471" t="s">
        <v>76</v>
      </c>
      <c r="R34" s="471" t="s">
        <v>281</v>
      </c>
      <c r="S34" s="474" t="s">
        <v>211</v>
      </c>
      <c r="T34" s="226"/>
      <c r="U34" s="226"/>
    </row>
    <row r="35" spans="1:21" ht="12.6" customHeight="1" thickBot="1">
      <c r="A35" s="489"/>
      <c r="B35" s="485"/>
      <c r="C35" s="485"/>
      <c r="D35" s="492"/>
      <c r="E35" s="485"/>
      <c r="F35" s="485"/>
      <c r="G35" s="478"/>
      <c r="H35" s="485"/>
      <c r="I35" s="17"/>
      <c r="L35" s="469"/>
      <c r="M35" s="472"/>
      <c r="N35" s="472"/>
      <c r="O35" s="472"/>
      <c r="P35" s="472"/>
      <c r="Q35" s="472"/>
      <c r="R35" s="472"/>
      <c r="S35" s="472"/>
      <c r="T35" s="225"/>
      <c r="U35" s="225"/>
    </row>
    <row r="36" spans="1:21" s="17" customFormat="1" ht="15" customHeight="1">
      <c r="A36" s="489"/>
      <c r="B36" s="486"/>
      <c r="C36" s="486"/>
      <c r="D36" s="492"/>
      <c r="E36" s="486"/>
      <c r="F36" s="486"/>
      <c r="G36" s="479"/>
      <c r="H36" s="486"/>
      <c r="I36" s="481" t="s">
        <v>209</v>
      </c>
      <c r="J36" s="482"/>
      <c r="L36" s="469"/>
      <c r="M36" s="472"/>
      <c r="N36" s="472"/>
      <c r="O36" s="472"/>
      <c r="P36" s="472"/>
      <c r="Q36" s="472"/>
      <c r="R36" s="472"/>
      <c r="S36" s="472"/>
      <c r="T36" s="461" t="s">
        <v>209</v>
      </c>
      <c r="U36" s="462"/>
    </row>
    <row r="37" spans="1:21" s="17" customFormat="1" ht="16.350000000000001" customHeight="1" thickBot="1">
      <c r="A37" s="490"/>
      <c r="B37" s="487"/>
      <c r="C37" s="487"/>
      <c r="D37" s="493"/>
      <c r="E37" s="487"/>
      <c r="F37" s="487"/>
      <c r="G37" s="480"/>
      <c r="H37" s="487"/>
      <c r="I37" s="483" t="s">
        <v>210</v>
      </c>
      <c r="J37" s="484"/>
      <c r="L37" s="470"/>
      <c r="M37" s="473"/>
      <c r="N37" s="473"/>
      <c r="O37" s="473"/>
      <c r="P37" s="473"/>
      <c r="Q37" s="473"/>
      <c r="R37" s="473"/>
      <c r="S37" s="473"/>
      <c r="T37" s="463" t="s">
        <v>210</v>
      </c>
      <c r="U37" s="464"/>
    </row>
    <row r="38" spans="1:21" s="17" customFormat="1" ht="16.350000000000001" customHeight="1">
      <c r="A38" s="54" t="s">
        <v>98</v>
      </c>
      <c r="B38" s="59">
        <f>+'2-Tuit &amp; Oth NGF Rev'!D7</f>
        <v>242262291.49358663</v>
      </c>
      <c r="C38" s="55">
        <v>3487484</v>
      </c>
      <c r="D38" s="86">
        <f t="shared" ref="D38:D44" si="13">IF(C38=0,"%",C38/B38)</f>
        <v>1.4395488371298278E-2</v>
      </c>
      <c r="E38" s="55">
        <f>C38</f>
        <v>3487484</v>
      </c>
      <c r="F38" s="55">
        <v>15277303.95653333</v>
      </c>
      <c r="G38" s="55">
        <v>3521748.4557918673</v>
      </c>
      <c r="H38" s="94">
        <f>B38+F38+G38</f>
        <v>261061343.90591183</v>
      </c>
      <c r="I38" s="87">
        <f>(C38+C40+C42)-(E38+E40+E42)</f>
        <v>0</v>
      </c>
      <c r="J38" s="88" t="str">
        <f>IF(I38&gt;0,"WARNING: IS subsidizing OS","Compliant")</f>
        <v>Compliant</v>
      </c>
      <c r="L38" s="227" t="s">
        <v>98</v>
      </c>
      <c r="M38" s="228">
        <f>+'2-Tuit &amp; Oth NGF Rev'!G7</f>
        <v>237874318.62573335</v>
      </c>
      <c r="N38" s="304">
        <f>3424316.98760725+7075041</f>
        <v>10499357.98760725</v>
      </c>
      <c r="O38" s="230">
        <f t="shared" ref="O38:O44" si="14">IF(N38=0,"%",N38/M38)</f>
        <v>4.4138257749995823E-2</v>
      </c>
      <c r="P38" s="322">
        <f>3424316.98760725+7075041</f>
        <v>10499357.98760725</v>
      </c>
      <c r="Q38" s="322">
        <v>15000593.970666666</v>
      </c>
      <c r="R38" s="322">
        <v>3457960.8288518819</v>
      </c>
      <c r="S38" s="231">
        <f t="shared" ref="S38:S43" si="15">M38+Q38+R38</f>
        <v>256332873.4252519</v>
      </c>
      <c r="T38" s="232">
        <f>(N38+N40+N42)-(P38+P40+P42)</f>
        <v>0</v>
      </c>
      <c r="U38" s="233" t="str">
        <f>IF(T38&gt;0,"WARNING: IS subsidizing OS","Compliant")</f>
        <v>Compliant</v>
      </c>
    </row>
    <row r="39" spans="1:21" s="17" customFormat="1" ht="16.350000000000001" customHeight="1">
      <c r="A39" s="56" t="s">
        <v>99</v>
      </c>
      <c r="B39" s="62">
        <f>+'2-Tuit &amp; Oth NGF Rev'!D8</f>
        <v>286647729.90509826</v>
      </c>
      <c r="C39" s="55">
        <v>9177433</v>
      </c>
      <c r="D39" s="86">
        <f t="shared" si="13"/>
        <v>3.2016416118273161E-2</v>
      </c>
      <c r="E39" s="55">
        <f t="shared" ref="E39:E43" si="16">C39</f>
        <v>9177433</v>
      </c>
      <c r="F39" s="55">
        <v>9118014.6815161146</v>
      </c>
      <c r="G39" s="55">
        <v>24106.745873933833</v>
      </c>
      <c r="H39" s="95">
        <f t="shared" ref="H39:H43" si="17">B39+F39+G39</f>
        <v>295789851.3324883</v>
      </c>
      <c r="L39" s="234" t="s">
        <v>99</v>
      </c>
      <c r="M39" s="228">
        <f>+'2-Tuit &amp; Oth NGF Rev'!G8</f>
        <v>286926299.12755221</v>
      </c>
      <c r="N39" s="304">
        <v>9186351.7881438285</v>
      </c>
      <c r="O39" s="230">
        <f t="shared" si="14"/>
        <v>3.2016416118273161E-2</v>
      </c>
      <c r="P39" s="322">
        <v>9186351.7881438285</v>
      </c>
      <c r="Q39" s="322">
        <v>9126875.7259102017</v>
      </c>
      <c r="R39" s="322">
        <v>24130.173226581002</v>
      </c>
      <c r="S39" s="235">
        <f t="shared" si="15"/>
        <v>296077305.02668899</v>
      </c>
      <c r="T39" s="225"/>
      <c r="U39" s="225"/>
    </row>
    <row r="40" spans="1:21" s="17" customFormat="1" ht="16.350000000000001" customHeight="1">
      <c r="A40" s="56" t="s">
        <v>100</v>
      </c>
      <c r="B40" s="62">
        <f>+'2-Tuit &amp; Oth NGF Rev'!D9</f>
        <v>18473721.52306214</v>
      </c>
      <c r="C40" s="55">
        <v>607346</v>
      </c>
      <c r="D40" s="86">
        <f t="shared" si="13"/>
        <v>3.2876212799992907E-2</v>
      </c>
      <c r="E40" s="55">
        <f t="shared" si="16"/>
        <v>607346</v>
      </c>
      <c r="F40" s="55">
        <v>12615541.988513852</v>
      </c>
      <c r="G40" s="55">
        <v>0</v>
      </c>
      <c r="H40" s="95">
        <f t="shared" si="17"/>
        <v>31089263.511575989</v>
      </c>
      <c r="L40" s="234" t="s">
        <v>100</v>
      </c>
      <c r="M40" s="228">
        <f>+'2-Tuit &amp; Oth NGF Rev'!G9</f>
        <v>18491674.605203122</v>
      </c>
      <c r="N40" s="304">
        <v>607936.22934888268</v>
      </c>
      <c r="O40" s="230">
        <f t="shared" si="14"/>
        <v>3.2876212799992907E-2</v>
      </c>
      <c r="P40" s="322">
        <v>607936.22934888268</v>
      </c>
      <c r="Q40" s="322">
        <v>12627801.990446331</v>
      </c>
      <c r="R40" s="322">
        <v>0</v>
      </c>
      <c r="S40" s="235">
        <f t="shared" si="15"/>
        <v>31119476.595649451</v>
      </c>
      <c r="T40" s="225"/>
      <c r="U40" s="225"/>
    </row>
    <row r="41" spans="1:21" s="17" customFormat="1" ht="15" customHeight="1">
      <c r="A41" s="56" t="s">
        <v>101</v>
      </c>
      <c r="B41" s="62">
        <f>+'2-Tuit &amp; Oth NGF Rev'!D10</f>
        <v>36667471.289903723</v>
      </c>
      <c r="C41" s="55">
        <v>105075</v>
      </c>
      <c r="D41" s="86">
        <f t="shared" si="13"/>
        <v>2.8656189342659167E-3</v>
      </c>
      <c r="E41" s="55">
        <f t="shared" si="16"/>
        <v>105075</v>
      </c>
      <c r="F41" s="55">
        <v>17922206.815199923</v>
      </c>
      <c r="G41" s="55">
        <v>0</v>
      </c>
      <c r="H41" s="95">
        <f t="shared" si="17"/>
        <v>54589678.105103642</v>
      </c>
      <c r="L41" s="234" t="s">
        <v>101</v>
      </c>
      <c r="M41" s="228">
        <f>+'2-Tuit &amp; Oth NGF Rev'!G10</f>
        <v>36703105.372789934</v>
      </c>
      <c r="N41" s="304">
        <v>105177.11370262393</v>
      </c>
      <c r="O41" s="230">
        <f t="shared" si="14"/>
        <v>2.8656189342659167E-3</v>
      </c>
      <c r="P41" s="322">
        <v>105177.11370262393</v>
      </c>
      <c r="Q41" s="322">
        <v>17939623.925807506</v>
      </c>
      <c r="R41" s="322">
        <v>0</v>
      </c>
      <c r="S41" s="235">
        <f t="shared" si="15"/>
        <v>54642729.29859744</v>
      </c>
      <c r="T41" s="225"/>
      <c r="U41" s="225"/>
    </row>
    <row r="42" spans="1:21" s="17" customFormat="1" ht="15" customHeight="1">
      <c r="A42" s="56" t="s">
        <v>112</v>
      </c>
      <c r="B42" s="60">
        <f>+SUM('2-Tuit &amp; Oth NGF Rev'!D11+'2-Tuit &amp; Oth NGF Rev'!D13+'2-Tuit &amp; Oth NGF Rev'!D15+'2-Tuit &amp; Oth NGF Rev'!D17+'2-Tuit &amp; Oth NGF Rev'!D19)</f>
        <v>10009144.385172414</v>
      </c>
      <c r="C42" s="55">
        <v>653077</v>
      </c>
      <c r="D42" s="86">
        <f t="shared" si="13"/>
        <v>6.524803468391073E-2</v>
      </c>
      <c r="E42" s="55">
        <f t="shared" si="16"/>
        <v>653077</v>
      </c>
      <c r="F42" s="55">
        <v>0</v>
      </c>
      <c r="G42" s="55">
        <v>0</v>
      </c>
      <c r="H42" s="95">
        <f t="shared" si="17"/>
        <v>10009144.385172414</v>
      </c>
      <c r="L42" s="234" t="s">
        <v>112</v>
      </c>
      <c r="M42" s="228">
        <f>+'2-Tuit &amp; Oth NGF Rev'!G13+'2-Tuit &amp; Oth NGF Rev'!G19</f>
        <v>10018871.444827586</v>
      </c>
      <c r="N42" s="304">
        <v>653711.67152575322</v>
      </c>
      <c r="O42" s="230">
        <f t="shared" si="14"/>
        <v>6.524803468391073E-2</v>
      </c>
      <c r="P42" s="322">
        <v>653711.67152575322</v>
      </c>
      <c r="Q42" s="322">
        <v>0</v>
      </c>
      <c r="R42" s="322">
        <v>0</v>
      </c>
      <c r="S42" s="235">
        <f t="shared" si="15"/>
        <v>10018871.444827586</v>
      </c>
      <c r="T42" s="225"/>
      <c r="U42" s="225"/>
    </row>
    <row r="43" spans="1:21" s="17" customFormat="1" ht="15" customHeight="1" thickBot="1">
      <c r="A43" s="57" t="s">
        <v>113</v>
      </c>
      <c r="B43" s="60">
        <f>+SUM('2-Tuit &amp; Oth NGF Rev'!D12+'2-Tuit &amp; Oth NGF Rev'!D14+'2-Tuit &amp; Oth NGF Rev'!D16+'2-Tuit &amp; Oth NGF Rev'!D18+'2-Tuit &amp; Oth NGF Rev'!D20)</f>
        <v>15676019.525376</v>
      </c>
      <c r="C43" s="55">
        <v>1407495</v>
      </c>
      <c r="D43" s="86">
        <f t="shared" si="13"/>
        <v>8.9786504649447374E-2</v>
      </c>
      <c r="E43" s="55">
        <f t="shared" si="16"/>
        <v>1407495</v>
      </c>
      <c r="F43" s="55">
        <v>0</v>
      </c>
      <c r="G43" s="55">
        <v>0</v>
      </c>
      <c r="H43" s="96">
        <f t="shared" si="17"/>
        <v>15676019.525376</v>
      </c>
      <c r="L43" s="236" t="s">
        <v>113</v>
      </c>
      <c r="M43" s="228">
        <f>+'2-Tuit &amp; Oth NGF Rev'!G14+'2-Tuit &amp; Oth NGF Rev'!G20</f>
        <v>15691253.752320003</v>
      </c>
      <c r="N43" s="304">
        <v>1408862.8279883384</v>
      </c>
      <c r="O43" s="237">
        <f t="shared" si="14"/>
        <v>8.9786504649447374E-2</v>
      </c>
      <c r="P43" s="322">
        <v>1408862.8279883384</v>
      </c>
      <c r="Q43" s="322">
        <v>0</v>
      </c>
      <c r="R43" s="322">
        <v>0</v>
      </c>
      <c r="S43" s="238">
        <f t="shared" si="15"/>
        <v>15691253.752320003</v>
      </c>
      <c r="T43" s="225"/>
      <c r="U43" s="225"/>
    </row>
    <row r="44" spans="1:21" s="17" customFormat="1" ht="15" customHeight="1" thickBot="1">
      <c r="A44" s="58" t="s">
        <v>16</v>
      </c>
      <c r="B44" s="63">
        <f>SUM(B38:B43)</f>
        <v>609736378.12219906</v>
      </c>
      <c r="C44" s="63">
        <f t="shared" ref="C44:H44" si="18">SUM(C38:C43)</f>
        <v>15437910</v>
      </c>
      <c r="D44" s="90">
        <f t="shared" si="13"/>
        <v>2.5318991213127261E-2</v>
      </c>
      <c r="E44" s="63">
        <f t="shared" si="18"/>
        <v>15437910</v>
      </c>
      <c r="F44" s="61">
        <f t="shared" si="18"/>
        <v>54933067.441763222</v>
      </c>
      <c r="G44" s="61">
        <f t="shared" si="18"/>
        <v>3545855.201665801</v>
      </c>
      <c r="H44" s="93">
        <f t="shared" si="18"/>
        <v>668215300.76562798</v>
      </c>
      <c r="L44" s="239" t="s">
        <v>16</v>
      </c>
      <c r="M44" s="240">
        <f t="shared" ref="M44:N44" si="19">SUM(M38:M43)</f>
        <v>605705522.92842627</v>
      </c>
      <c r="N44" s="240">
        <f t="shared" si="19"/>
        <v>22461397.618316676</v>
      </c>
      <c r="O44" s="241">
        <f t="shared" si="14"/>
        <v>3.7083032543143657E-2</v>
      </c>
      <c r="P44" s="240">
        <f t="shared" ref="P44:S44" si="20">SUM(P38:P43)</f>
        <v>22461397.618316676</v>
      </c>
      <c r="Q44" s="242">
        <f t="shared" si="20"/>
        <v>54694895.612830706</v>
      </c>
      <c r="R44" s="242">
        <f t="shared" si="20"/>
        <v>3482091.0020784629</v>
      </c>
      <c r="S44" s="243">
        <f t="shared" si="20"/>
        <v>663882509.54333544</v>
      </c>
      <c r="T44" s="225"/>
      <c r="U44" s="225"/>
    </row>
    <row r="45" spans="1:21" s="17" customFormat="1" ht="15" customHeight="1">
      <c r="A45" s="475"/>
      <c r="B45" s="475"/>
      <c r="C45" s="475"/>
      <c r="D45" s="475"/>
      <c r="E45" s="475"/>
      <c r="L45" s="225"/>
      <c r="M45" s="225"/>
      <c r="N45" s="333"/>
      <c r="O45" s="225"/>
      <c r="P45" s="225"/>
      <c r="Q45" s="225"/>
      <c r="R45" s="225"/>
      <c r="S45" s="225"/>
      <c r="T45" s="225"/>
      <c r="U45" s="225"/>
    </row>
    <row r="46" spans="1:21" s="17" customFormat="1" ht="15" customHeight="1">
      <c r="A46" s="488" t="s">
        <v>142</v>
      </c>
      <c r="B46" s="488"/>
      <c r="C46" s="488"/>
      <c r="D46" s="488"/>
      <c r="E46" s="488"/>
      <c r="F46" s="488"/>
      <c r="G46" s="488"/>
      <c r="H46" s="488"/>
      <c r="L46" s="465" t="s">
        <v>283</v>
      </c>
      <c r="M46" s="466"/>
      <c r="N46" s="466"/>
      <c r="O46" s="466"/>
      <c r="P46" s="466"/>
      <c r="Q46" s="466"/>
      <c r="R46" s="466"/>
      <c r="S46" s="467"/>
      <c r="T46" s="225"/>
      <c r="U46" s="225"/>
    </row>
    <row r="47" spans="1:21" ht="15" customHeight="1">
      <c r="A47" s="489" t="s">
        <v>22</v>
      </c>
      <c r="B47" s="491" t="s">
        <v>203</v>
      </c>
      <c r="C47" s="491" t="s">
        <v>150</v>
      </c>
      <c r="D47" s="492" t="s">
        <v>115</v>
      </c>
      <c r="E47" s="491" t="s">
        <v>23</v>
      </c>
      <c r="F47" s="491" t="s">
        <v>76</v>
      </c>
      <c r="G47" s="477" t="s">
        <v>238</v>
      </c>
      <c r="H47" s="485" t="s">
        <v>211</v>
      </c>
      <c r="L47" s="468" t="s">
        <v>22</v>
      </c>
      <c r="M47" s="471" t="s">
        <v>203</v>
      </c>
      <c r="N47" s="471" t="s">
        <v>150</v>
      </c>
      <c r="O47" s="471" t="s">
        <v>115</v>
      </c>
      <c r="P47" s="471" t="s">
        <v>23</v>
      </c>
      <c r="Q47" s="471" t="s">
        <v>76</v>
      </c>
      <c r="R47" s="471" t="s">
        <v>281</v>
      </c>
      <c r="S47" s="474" t="s">
        <v>211</v>
      </c>
      <c r="T47" s="226"/>
      <c r="U47" s="226"/>
    </row>
    <row r="48" spans="1:21" ht="15" customHeight="1" thickBot="1">
      <c r="A48" s="489"/>
      <c r="B48" s="485"/>
      <c r="C48" s="485"/>
      <c r="D48" s="492"/>
      <c r="E48" s="485"/>
      <c r="F48" s="485"/>
      <c r="G48" s="478"/>
      <c r="H48" s="485"/>
      <c r="I48" s="17"/>
      <c r="L48" s="469"/>
      <c r="M48" s="472"/>
      <c r="N48" s="472"/>
      <c r="O48" s="472"/>
      <c r="P48" s="472"/>
      <c r="Q48" s="472"/>
      <c r="R48" s="472"/>
      <c r="S48" s="472"/>
      <c r="T48" s="225"/>
      <c r="U48" s="225"/>
    </row>
    <row r="49" spans="1:21" ht="15" customHeight="1">
      <c r="A49" s="489"/>
      <c r="B49" s="486"/>
      <c r="C49" s="486"/>
      <c r="D49" s="492"/>
      <c r="E49" s="486"/>
      <c r="F49" s="486"/>
      <c r="G49" s="479"/>
      <c r="H49" s="486"/>
      <c r="I49" s="481" t="s">
        <v>209</v>
      </c>
      <c r="J49" s="482"/>
      <c r="L49" s="469"/>
      <c r="M49" s="472"/>
      <c r="N49" s="472"/>
      <c r="O49" s="472"/>
      <c r="P49" s="472"/>
      <c r="Q49" s="472"/>
      <c r="R49" s="472"/>
      <c r="S49" s="472"/>
      <c r="T49" s="461" t="s">
        <v>209</v>
      </c>
      <c r="U49" s="462"/>
    </row>
    <row r="50" spans="1:21" ht="15" customHeight="1" thickBot="1">
      <c r="A50" s="490"/>
      <c r="B50" s="487"/>
      <c r="C50" s="487"/>
      <c r="D50" s="493"/>
      <c r="E50" s="487"/>
      <c r="F50" s="487"/>
      <c r="G50" s="480"/>
      <c r="H50" s="487"/>
      <c r="I50" s="483" t="s">
        <v>210</v>
      </c>
      <c r="J50" s="484"/>
      <c r="L50" s="470"/>
      <c r="M50" s="473"/>
      <c r="N50" s="473"/>
      <c r="O50" s="473"/>
      <c r="P50" s="473"/>
      <c r="Q50" s="473"/>
      <c r="R50" s="473"/>
      <c r="S50" s="473"/>
      <c r="T50" s="463" t="s">
        <v>210</v>
      </c>
      <c r="U50" s="464"/>
    </row>
    <row r="51" spans="1:21" ht="15">
      <c r="A51" s="54" t="s">
        <v>98</v>
      </c>
      <c r="B51" s="59">
        <f>+'2-Tuit &amp; Oth NGF Rev'!E7</f>
        <v>253017018.48315817</v>
      </c>
      <c r="C51" s="55">
        <v>3642303.547314865</v>
      </c>
      <c r="D51" s="86">
        <f t="shared" ref="D51:D57" si="21">IF(C51=0,"%",C51/B51)</f>
        <v>1.4395488371298278E-2</v>
      </c>
      <c r="E51" s="55">
        <f>C51</f>
        <v>3642303.547314865</v>
      </c>
      <c r="F51" s="55">
        <v>15955507.86592534</v>
      </c>
      <c r="G51" s="55">
        <v>3678089.1018514684</v>
      </c>
      <c r="H51" s="94">
        <f>B51+F51+G51</f>
        <v>272650615.45093495</v>
      </c>
      <c r="I51" s="87">
        <f>(C51+C53+C55)-(E51+E53+E55)</f>
        <v>0</v>
      </c>
      <c r="J51" s="88" t="str">
        <f>IF(I51&gt;0,"WARNING: IS subsidizing OS","Compliant")</f>
        <v>Compliant</v>
      </c>
      <c r="L51" s="227" t="s">
        <v>98</v>
      </c>
      <c r="M51" s="228">
        <f>+'2-Tuit &amp; Oth NGF Rev'!H7</f>
        <v>248434250.75086078</v>
      </c>
      <c r="N51" s="324">
        <v>3576332.3677162169</v>
      </c>
      <c r="O51" s="230">
        <f t="shared" ref="O51:O57" si="22">IF(N51=0,"%",N51/M51)</f>
        <v>1.4395488371298278E-2</v>
      </c>
      <c r="P51" s="323">
        <v>3576332.3677162169</v>
      </c>
      <c r="Q51" s="323">
        <v>15666513.919831365</v>
      </c>
      <c r="R51" s="323">
        <v>3611469.7568227006</v>
      </c>
      <c r="S51" s="231">
        <f t="shared" ref="S51:S56" si="23">M51+Q51+R51</f>
        <v>267712234.42751485</v>
      </c>
      <c r="T51" s="232">
        <f>(N51+N53+N55)-(P51+P53+P55)</f>
        <v>0</v>
      </c>
      <c r="U51" s="233" t="str">
        <f>IF(T51&gt;0,"WARNING: IS subsidizing OS","Compliant")</f>
        <v>Compliant</v>
      </c>
    </row>
    <row r="52" spans="1:21" ht="15">
      <c r="A52" s="56" t="s">
        <v>99</v>
      </c>
      <c r="B52" s="62">
        <f>+'2-Tuit &amp; Oth NGF Rev'!E8</f>
        <v>297885637.20424819</v>
      </c>
      <c r="C52" s="55">
        <v>11026659</v>
      </c>
      <c r="D52" s="86">
        <f t="shared" si="21"/>
        <v>3.7016417117282707E-2</v>
      </c>
      <c r="E52" s="55">
        <f t="shared" ref="E52:E56" si="24">C52</f>
        <v>11026659</v>
      </c>
      <c r="F52" s="55">
        <v>9475482.7269706875</v>
      </c>
      <c r="G52" s="55">
        <v>25051.841010410666</v>
      </c>
      <c r="H52" s="95">
        <f t="shared" ref="H52:H56" si="25">B52+F52+G52</f>
        <v>307386171.77222925</v>
      </c>
      <c r="L52" s="234" t="s">
        <v>99</v>
      </c>
      <c r="M52" s="228">
        <f>+'2-Tuit &amp; Oth NGF Rev'!H8</f>
        <v>301072845.08898908</v>
      </c>
      <c r="N52" s="324">
        <v>11144638.01650106</v>
      </c>
      <c r="O52" s="230">
        <f t="shared" si="22"/>
        <v>3.7016417117282707E-2</v>
      </c>
      <c r="P52" s="323">
        <v>11144638.01650106</v>
      </c>
      <c r="Q52" s="323">
        <v>9576865.0344312526</v>
      </c>
      <c r="R52" s="323">
        <v>25319.881544170639</v>
      </c>
      <c r="S52" s="235">
        <f t="shared" si="23"/>
        <v>310675030.00496453</v>
      </c>
      <c r="T52" s="225"/>
      <c r="U52" s="225"/>
    </row>
    <row r="53" spans="1:21" ht="15">
      <c r="A53" s="56" t="s">
        <v>100</v>
      </c>
      <c r="B53" s="62">
        <f>+'2-Tuit &amp; Oth NGF Rev'!E9</f>
        <v>19415286.605880737</v>
      </c>
      <c r="C53" s="55">
        <v>638301.0940277871</v>
      </c>
      <c r="D53" s="86">
        <f t="shared" si="21"/>
        <v>3.2876212799992907E-2</v>
      </c>
      <c r="E53" s="55">
        <f t="shared" si="24"/>
        <v>638301.0940277871</v>
      </c>
      <c r="F53" s="55">
        <v>13258528.504381156</v>
      </c>
      <c r="G53" s="55">
        <v>0</v>
      </c>
      <c r="H53" s="95">
        <f t="shared" si="25"/>
        <v>32673815.110261895</v>
      </c>
      <c r="L53" s="234" t="s">
        <v>100</v>
      </c>
      <c r="M53" s="228">
        <f>+'2-Tuit &amp; Oth NGF Rev'!H9</f>
        <v>19434154.717256721</v>
      </c>
      <c r="N53" s="324">
        <v>638921.40607251797</v>
      </c>
      <c r="O53" s="230">
        <f t="shared" si="22"/>
        <v>3.2876212799992907E-2</v>
      </c>
      <c r="P53" s="323">
        <v>638921.40607251797</v>
      </c>
      <c r="Q53" s="323">
        <v>13271413.371732356</v>
      </c>
      <c r="R53" s="323">
        <v>0</v>
      </c>
      <c r="S53" s="235">
        <f t="shared" si="23"/>
        <v>32705568.088989079</v>
      </c>
      <c r="T53" s="225"/>
      <c r="U53" s="225"/>
    </row>
    <row r="54" spans="1:21" ht="15">
      <c r="A54" s="56" t="s">
        <v>101</v>
      </c>
      <c r="B54" s="62">
        <f>+'2-Tuit &amp; Oth NGF Rev'!E10</f>
        <v>38014587.216572605</v>
      </c>
      <c r="C54" s="55">
        <v>108935.32090611353</v>
      </c>
      <c r="D54" s="86">
        <f t="shared" si="21"/>
        <v>2.8656189342659167E-3</v>
      </c>
      <c r="E54" s="55">
        <f t="shared" si="24"/>
        <v>108935.32090611353</v>
      </c>
      <c r="F54" s="55">
        <v>18580645.736469556</v>
      </c>
      <c r="G54" s="55">
        <v>0</v>
      </c>
      <c r="H54" s="95">
        <f t="shared" si="25"/>
        <v>56595232.953042164</v>
      </c>
      <c r="L54" s="234" t="s">
        <v>101</v>
      </c>
      <c r="M54" s="228">
        <f>+'2-Tuit &amp; Oth NGF Rev'!H10</f>
        <v>38051530.450019233</v>
      </c>
      <c r="N54" s="324">
        <v>109041.18613537119</v>
      </c>
      <c r="O54" s="230">
        <f t="shared" si="22"/>
        <v>2.8656189342659167E-3</v>
      </c>
      <c r="P54" s="323">
        <v>109041.18613537119</v>
      </c>
      <c r="Q54" s="323">
        <v>18598702.729410734</v>
      </c>
      <c r="R54" s="323">
        <v>0</v>
      </c>
      <c r="S54" s="235">
        <f t="shared" si="23"/>
        <v>56650233.179429963</v>
      </c>
      <c r="T54" s="225"/>
      <c r="U54" s="225"/>
    </row>
    <row r="55" spans="1:21" ht="15">
      <c r="A55" s="56" t="s">
        <v>112</v>
      </c>
      <c r="B55" s="60">
        <f>+SUM('2-Tuit &amp; Oth NGF Rev'!E11+'2-Tuit &amp; Oth NGF Rev'!E13+'2-Tuit &amp; Oth NGF Rev'!E15+'2-Tuit &amp; Oth NGF Rev'!E17+'2-Tuit &amp; Oth NGF Rev'!E19)</f>
        <v>10299409.572342413</v>
      </c>
      <c r="C55" s="55">
        <v>672016.23299999989</v>
      </c>
      <c r="D55" s="86">
        <f t="shared" si="21"/>
        <v>6.524803468391073E-2</v>
      </c>
      <c r="E55" s="55">
        <f t="shared" si="24"/>
        <v>672016.23299999989</v>
      </c>
      <c r="F55" s="55">
        <v>0</v>
      </c>
      <c r="G55" s="55">
        <v>0</v>
      </c>
      <c r="H55" s="95">
        <f t="shared" si="25"/>
        <v>10299409.572342413</v>
      </c>
      <c r="L55" s="234" t="s">
        <v>112</v>
      </c>
      <c r="M55" s="228">
        <f>+'2-Tuit &amp; Oth NGF Rev'!H13+'2-Tuit &amp; Oth NGF Rev'!H19</f>
        <v>10309418.716727586</v>
      </c>
      <c r="N55" s="324">
        <v>672669.31</v>
      </c>
      <c r="O55" s="230">
        <f t="shared" si="22"/>
        <v>6.524803468391073E-2</v>
      </c>
      <c r="P55" s="323">
        <v>672669.31</v>
      </c>
      <c r="Q55" s="323">
        <v>0</v>
      </c>
      <c r="R55" s="323">
        <v>0</v>
      </c>
      <c r="S55" s="235">
        <f t="shared" si="23"/>
        <v>10309418.716727586</v>
      </c>
      <c r="T55" s="225"/>
      <c r="U55" s="225"/>
    </row>
    <row r="56" spans="1:21" ht="15.75" thickBot="1">
      <c r="A56" s="57" t="s">
        <v>113</v>
      </c>
      <c r="B56" s="60">
        <f>+SUM('2-Tuit &amp; Oth NGF Rev'!E12+'2-Tuit &amp; Oth NGF Rev'!E14+'2-Tuit &amp; Oth NGF Rev'!E16+'2-Tuit &amp; Oth NGF Rev'!E18+'2-Tuit &amp; Oth NGF Rev'!E20)</f>
        <v>16130624.091611901</v>
      </c>
      <c r="C56" s="55">
        <v>1448312.3549999997</v>
      </c>
      <c r="D56" s="86">
        <f t="shared" si="21"/>
        <v>8.9786504649447374E-2</v>
      </c>
      <c r="E56" s="55">
        <f t="shared" si="24"/>
        <v>1448312.3549999997</v>
      </c>
      <c r="F56" s="55">
        <v>0</v>
      </c>
      <c r="G56" s="55">
        <v>0</v>
      </c>
      <c r="H56" s="96">
        <f t="shared" si="25"/>
        <v>16130624.091611901</v>
      </c>
      <c r="L56" s="236" t="s">
        <v>113</v>
      </c>
      <c r="M56" s="228">
        <f>+'2-Tuit &amp; Oth NGF Rev'!H14+'2-Tuit &amp; Oth NGF Rev'!H20</f>
        <v>16146300.111137282</v>
      </c>
      <c r="N56" s="324">
        <v>1449719.8500000003</v>
      </c>
      <c r="O56" s="237">
        <f t="shared" si="22"/>
        <v>8.9786504649447374E-2</v>
      </c>
      <c r="P56" s="323">
        <v>1449719.8500000003</v>
      </c>
      <c r="Q56" s="323">
        <v>0</v>
      </c>
      <c r="R56" s="323">
        <v>0</v>
      </c>
      <c r="S56" s="238">
        <f t="shared" si="23"/>
        <v>16146300.111137282</v>
      </c>
      <c r="T56" s="225"/>
      <c r="U56" s="225"/>
    </row>
    <row r="57" spans="1:21" ht="15.75" thickBot="1">
      <c r="A57" s="58" t="s">
        <v>16</v>
      </c>
      <c r="B57" s="63">
        <f>SUM(B51:B56)</f>
        <v>634762563.17381394</v>
      </c>
      <c r="C57" s="63">
        <f t="shared" ref="C57:H57" si="26">SUM(C51:C56)</f>
        <v>17536527.550248764</v>
      </c>
      <c r="D57" s="90">
        <f t="shared" si="21"/>
        <v>2.7626908969813999E-2</v>
      </c>
      <c r="E57" s="63">
        <f t="shared" si="26"/>
        <v>17536527.550248764</v>
      </c>
      <c r="F57" s="61">
        <f t="shared" si="26"/>
        <v>57270164.833746746</v>
      </c>
      <c r="G57" s="61">
        <f t="shared" si="26"/>
        <v>3703140.9428618792</v>
      </c>
      <c r="H57" s="93">
        <f t="shared" si="26"/>
        <v>695735868.95042253</v>
      </c>
      <c r="I57" s="91"/>
      <c r="L57" s="239" t="s">
        <v>16</v>
      </c>
      <c r="M57" s="240">
        <f t="shared" ref="M57:N57" si="27">SUM(M51:M56)</f>
        <v>633448499.83499062</v>
      </c>
      <c r="N57" s="240">
        <f t="shared" si="27"/>
        <v>17591322.136425167</v>
      </c>
      <c r="O57" s="241">
        <f t="shared" si="22"/>
        <v>2.7770721915053233E-2</v>
      </c>
      <c r="P57" s="240">
        <f t="shared" ref="P57:S57" si="28">SUM(P51:P56)</f>
        <v>17591322.136425167</v>
      </c>
      <c r="Q57" s="242">
        <f t="shared" si="28"/>
        <v>57113495.055405706</v>
      </c>
      <c r="R57" s="242">
        <f t="shared" si="28"/>
        <v>3636789.638366871</v>
      </c>
      <c r="S57" s="243">
        <f t="shared" si="28"/>
        <v>694198784.52876329</v>
      </c>
      <c r="T57" s="225"/>
      <c r="U57" s="225"/>
    </row>
    <row r="59" spans="1:21" ht="65.099999999999994" customHeight="1">
      <c r="A59" s="476" t="s">
        <v>122</v>
      </c>
      <c r="B59" s="476"/>
      <c r="C59" s="476"/>
      <c r="D59" s="476"/>
      <c r="E59" s="476"/>
      <c r="F59" s="476"/>
      <c r="G59" s="476"/>
      <c r="H59" s="476"/>
      <c r="N59" s="153">
        <f>N57-(N44-'3-Academic-Financial'!K43)</f>
        <v>2204965.5181084909</v>
      </c>
    </row>
    <row r="60" spans="1:21" ht="43.5" customHeight="1">
      <c r="A60" s="495" t="s">
        <v>315</v>
      </c>
      <c r="B60" s="495"/>
      <c r="C60" s="495"/>
      <c r="D60" s="495"/>
      <c r="E60" s="495"/>
      <c r="F60" s="495"/>
      <c r="G60" s="495"/>
      <c r="H60" s="495"/>
      <c r="I60" s="495"/>
    </row>
    <row r="64" spans="1:21">
      <c r="C64" s="153"/>
    </row>
    <row r="65" spans="3:4">
      <c r="C65" s="153"/>
    </row>
    <row r="66" spans="3:4">
      <c r="C66" s="153"/>
      <c r="D66" s="153"/>
    </row>
    <row r="67" spans="3:4">
      <c r="C67" s="153"/>
      <c r="D67" s="153"/>
    </row>
    <row r="68" spans="3:4">
      <c r="C68" s="153"/>
      <c r="D68" s="153"/>
    </row>
    <row r="69" spans="3:4">
      <c r="C69" s="153"/>
      <c r="D69" s="153"/>
    </row>
  </sheetData>
  <mergeCells count="87">
    <mergeCell ref="A60:I60"/>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 ref="L20:S20"/>
    <mergeCell ref="L21:L24"/>
    <mergeCell ref="M21:M24"/>
    <mergeCell ref="N21:N24"/>
    <mergeCell ref="O21:O24"/>
    <mergeCell ref="P21:P24"/>
    <mergeCell ref="Q21:Q24"/>
    <mergeCell ref="R21:R24"/>
    <mergeCell ref="S21:S24"/>
    <mergeCell ref="T23:U23"/>
    <mergeCell ref="T24:U24"/>
    <mergeCell ref="L33:S33"/>
    <mergeCell ref="L34:L37"/>
    <mergeCell ref="M34:M37"/>
    <mergeCell ref="N34:N37"/>
    <mergeCell ref="O34:O37"/>
    <mergeCell ref="P34:P37"/>
    <mergeCell ref="Q34:Q37"/>
    <mergeCell ref="R34:R37"/>
    <mergeCell ref="S34:S37"/>
    <mergeCell ref="T36:U36"/>
    <mergeCell ref="T37:U37"/>
    <mergeCell ref="T49:U49"/>
    <mergeCell ref="T50:U50"/>
    <mergeCell ref="L46:S46"/>
    <mergeCell ref="L47:L50"/>
    <mergeCell ref="M47:M50"/>
    <mergeCell ref="N47:N50"/>
    <mergeCell ref="O47:O50"/>
    <mergeCell ref="P47:P50"/>
    <mergeCell ref="Q47:Q50"/>
    <mergeCell ref="R47:R50"/>
    <mergeCell ref="S47:S5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cols>
    <col min="1" max="1" width="55.5703125" customWidth="1"/>
    <col min="2" max="11" width="15.5703125" customWidth="1"/>
  </cols>
  <sheetData>
    <row r="1" spans="1:13" s="8" customFormat="1" ht="20.100000000000001" customHeight="1">
      <c r="A1" s="364" t="str">
        <f>'Institution ID'!A1</f>
        <v>Six-Year Plans - Part I (2022): 2022-23 through 2027-28</v>
      </c>
      <c r="B1" s="364"/>
      <c r="C1" s="364"/>
      <c r="D1" s="364"/>
      <c r="E1" s="364"/>
      <c r="F1" s="364"/>
      <c r="G1" s="364"/>
      <c r="H1" s="364"/>
      <c r="I1" s="15"/>
      <c r="J1" s="12"/>
      <c r="K1" s="12"/>
      <c r="L1" s="12"/>
      <c r="M1" s="12"/>
    </row>
    <row r="2" spans="1:13" s="8" customFormat="1" ht="20.100000000000001" customHeight="1">
      <c r="A2" s="51" t="str">
        <f>'Institution ID'!C3</f>
        <v>Virginia Tech</v>
      </c>
      <c r="B2" s="53"/>
      <c r="C2" s="53"/>
      <c r="D2" s="53"/>
      <c r="E2" s="53"/>
      <c r="F2" s="53"/>
      <c r="G2" s="53"/>
      <c r="H2" s="53"/>
      <c r="I2" s="53"/>
      <c r="J2" s="12"/>
      <c r="K2" s="12"/>
      <c r="L2" s="12"/>
      <c r="M2" s="12"/>
    </row>
    <row r="3" spans="1:13" ht="20.100000000000001" customHeight="1">
      <c r="A3" s="52" t="s">
        <v>75</v>
      </c>
      <c r="B3" s="52"/>
      <c r="C3" s="52"/>
      <c r="D3" s="52"/>
      <c r="E3" s="52"/>
      <c r="F3" s="52"/>
      <c r="G3" s="52"/>
      <c r="H3" s="52"/>
      <c r="I3" s="52"/>
    </row>
    <row r="4" spans="1:13" ht="20.100000000000001" customHeight="1">
      <c r="A4" s="52" t="s">
        <v>13</v>
      </c>
      <c r="B4" s="52"/>
      <c r="C4" s="52"/>
      <c r="D4" s="52"/>
      <c r="E4" s="52"/>
      <c r="F4" s="52"/>
      <c r="G4" s="52"/>
      <c r="H4" s="52"/>
      <c r="I4" s="52"/>
    </row>
    <row r="5" spans="1:13" s="9" customFormat="1" ht="20.100000000000001" customHeight="1" thickBot="1">
      <c r="A5" s="18"/>
      <c r="B5" s="18"/>
      <c r="C5" s="18"/>
      <c r="D5" s="18"/>
      <c r="E5" s="18"/>
      <c r="F5" s="18"/>
      <c r="G5" s="18"/>
      <c r="H5" s="18"/>
      <c r="I5" s="18"/>
    </row>
    <row r="6" spans="1:13" s="19" customFormat="1" ht="20.100000000000001" customHeight="1">
      <c r="A6" s="572" t="s">
        <v>74</v>
      </c>
      <c r="B6" s="573"/>
      <c r="C6" s="573"/>
      <c r="D6" s="573"/>
      <c r="E6" s="573"/>
      <c r="F6" s="573"/>
      <c r="G6" s="573"/>
      <c r="H6" s="574"/>
      <c r="I6" s="25"/>
    </row>
    <row r="7" spans="1:13" s="20" customFormat="1" ht="20.100000000000001" customHeight="1">
      <c r="A7" s="512" t="s">
        <v>31</v>
      </c>
      <c r="B7" s="575"/>
      <c r="C7" s="575"/>
      <c r="D7" s="575"/>
      <c r="E7" s="575"/>
      <c r="F7" s="575"/>
      <c r="G7" s="575"/>
      <c r="H7" s="506"/>
    </row>
    <row r="8" spans="1:13" s="8" customFormat="1" ht="20.100000000000001" customHeight="1">
      <c r="A8" s="576" t="s">
        <v>14</v>
      </c>
      <c r="B8" s="514" t="s">
        <v>29</v>
      </c>
      <c r="C8" s="514"/>
      <c r="D8" s="514"/>
      <c r="E8" s="514" t="s">
        <v>30</v>
      </c>
      <c r="F8" s="514"/>
      <c r="G8" s="514"/>
      <c r="H8" s="547" t="s">
        <v>16</v>
      </c>
    </row>
    <row r="9" spans="1:13" s="8" customFormat="1" ht="20.100000000000001" customHeight="1">
      <c r="A9" s="577"/>
      <c r="B9" s="46" t="s">
        <v>44</v>
      </c>
      <c r="C9" s="46" t="s">
        <v>45</v>
      </c>
      <c r="D9" s="46" t="s">
        <v>16</v>
      </c>
      <c r="E9" s="46" t="s">
        <v>44</v>
      </c>
      <c r="F9" s="46" t="s">
        <v>45</v>
      </c>
      <c r="G9" s="46" t="s">
        <v>16</v>
      </c>
      <c r="H9" s="548"/>
    </row>
    <row r="10" spans="1:13" s="8" customFormat="1" ht="20.100000000000001" customHeight="1">
      <c r="A10" s="32" t="s">
        <v>76</v>
      </c>
      <c r="B10" s="21">
        <v>206500</v>
      </c>
      <c r="C10" s="21">
        <v>58002</v>
      </c>
      <c r="D10" s="22">
        <f>B10+C10</f>
        <v>264502</v>
      </c>
      <c r="E10" s="21">
        <v>73902</v>
      </c>
      <c r="F10" s="21">
        <v>19763</v>
      </c>
      <c r="G10" s="29">
        <f>E10+F10</f>
        <v>93665</v>
      </c>
      <c r="H10" s="31">
        <f>SUM(D10,G10)</f>
        <v>358167</v>
      </c>
    </row>
    <row r="11" spans="1:13" s="8" customFormat="1" ht="20.100000000000001" customHeight="1">
      <c r="A11" s="26" t="s">
        <v>32</v>
      </c>
      <c r="B11" s="21">
        <v>0</v>
      </c>
      <c r="C11" s="21">
        <v>0</v>
      </c>
      <c r="D11" s="22">
        <f>B11+C11</f>
        <v>0</v>
      </c>
      <c r="E11" s="21">
        <v>0</v>
      </c>
      <c r="F11" s="21">
        <v>0</v>
      </c>
      <c r="G11" s="29">
        <f>E11+F11</f>
        <v>0</v>
      </c>
      <c r="H11" s="31">
        <f>SUM(D11,G11)</f>
        <v>0</v>
      </c>
    </row>
    <row r="12" spans="1:13" s="8" customFormat="1" ht="20.100000000000001" customHeight="1">
      <c r="A12" s="26" t="s">
        <v>33</v>
      </c>
      <c r="B12" s="23">
        <v>0</v>
      </c>
      <c r="C12" s="23">
        <v>0</v>
      </c>
      <c r="D12" s="24">
        <f t="shared" ref="D12:D25" si="0">B12+C12</f>
        <v>0</v>
      </c>
      <c r="E12" s="23">
        <v>830621</v>
      </c>
      <c r="F12" s="23">
        <v>19920</v>
      </c>
      <c r="G12" s="30">
        <f t="shared" ref="G12:G25" si="1">E12+F12</f>
        <v>850541</v>
      </c>
      <c r="H12" s="31">
        <f t="shared" ref="H12:H25" si="2">SUM(D12,G12)</f>
        <v>850541</v>
      </c>
    </row>
    <row r="13" spans="1:13" s="8" customFormat="1" ht="20.100000000000001" customHeight="1">
      <c r="A13" s="26" t="s">
        <v>34</v>
      </c>
      <c r="B13" s="23">
        <v>0</v>
      </c>
      <c r="C13" s="23">
        <v>0</v>
      </c>
      <c r="D13" s="24">
        <f t="shared" si="0"/>
        <v>0</v>
      </c>
      <c r="E13" s="23">
        <v>38052</v>
      </c>
      <c r="F13" s="23">
        <v>0</v>
      </c>
      <c r="G13" s="30">
        <f t="shared" si="1"/>
        <v>38052</v>
      </c>
      <c r="H13" s="31">
        <f t="shared" si="2"/>
        <v>38052</v>
      </c>
    </row>
    <row r="14" spans="1:13" s="8" customFormat="1" ht="20.100000000000001" customHeight="1">
      <c r="A14" s="41" t="s">
        <v>95</v>
      </c>
      <c r="B14" s="44"/>
      <c r="C14" s="44"/>
      <c r="D14" s="44"/>
      <c r="E14" s="44"/>
      <c r="F14" s="44"/>
      <c r="G14" s="45"/>
      <c r="H14" s="45"/>
    </row>
    <row r="15" spans="1:13" s="8" customFormat="1" ht="20.100000000000001" customHeight="1">
      <c r="A15" s="26" t="s">
        <v>35</v>
      </c>
      <c r="B15" s="23">
        <v>0</v>
      </c>
      <c r="C15" s="23">
        <v>0</v>
      </c>
      <c r="D15" s="24">
        <f t="shared" si="0"/>
        <v>0</v>
      </c>
      <c r="E15" s="23">
        <v>0</v>
      </c>
      <c r="F15" s="23">
        <v>0</v>
      </c>
      <c r="G15" s="30">
        <f t="shared" si="1"/>
        <v>0</v>
      </c>
      <c r="H15" s="31">
        <f t="shared" si="2"/>
        <v>0</v>
      </c>
    </row>
    <row r="16" spans="1:13" s="8" customFormat="1" ht="20.100000000000001" customHeight="1">
      <c r="A16" s="26" t="s">
        <v>36</v>
      </c>
      <c r="B16" s="44"/>
      <c r="C16" s="44"/>
      <c r="D16" s="44"/>
      <c r="E16" s="44"/>
      <c r="F16" s="44"/>
      <c r="G16" s="45"/>
      <c r="H16" s="45"/>
    </row>
    <row r="17" spans="1:8" s="8" customFormat="1" ht="20.100000000000001" customHeight="1">
      <c r="A17" s="26" t="s">
        <v>37</v>
      </c>
      <c r="B17" s="23">
        <v>0</v>
      </c>
      <c r="C17" s="23">
        <v>0</v>
      </c>
      <c r="D17" s="24">
        <f t="shared" si="0"/>
        <v>0</v>
      </c>
      <c r="E17" s="23">
        <v>0</v>
      </c>
      <c r="F17" s="23">
        <v>0</v>
      </c>
      <c r="G17" s="30">
        <f t="shared" si="1"/>
        <v>0</v>
      </c>
      <c r="H17" s="31">
        <f t="shared" si="2"/>
        <v>0</v>
      </c>
    </row>
    <row r="18" spans="1:8" s="8" customFormat="1" ht="20.100000000000001" customHeight="1">
      <c r="A18" s="26" t="s">
        <v>15</v>
      </c>
      <c r="B18" s="23">
        <v>0</v>
      </c>
      <c r="C18" s="23">
        <v>0</v>
      </c>
      <c r="D18" s="24">
        <f t="shared" si="0"/>
        <v>0</v>
      </c>
      <c r="E18" s="23">
        <v>0</v>
      </c>
      <c r="F18" s="23">
        <v>0</v>
      </c>
      <c r="G18" s="30">
        <f t="shared" si="1"/>
        <v>0</v>
      </c>
      <c r="H18" s="31">
        <f t="shared" si="2"/>
        <v>0</v>
      </c>
    </row>
    <row r="19" spans="1:8" s="8" customFormat="1" ht="20.100000000000001" customHeight="1">
      <c r="A19" s="26" t="s">
        <v>38</v>
      </c>
      <c r="B19" s="23">
        <v>0</v>
      </c>
      <c r="C19" s="23">
        <v>0</v>
      </c>
      <c r="D19" s="24">
        <f t="shared" si="0"/>
        <v>0</v>
      </c>
      <c r="E19" s="23">
        <v>0</v>
      </c>
      <c r="F19" s="23">
        <v>0</v>
      </c>
      <c r="G19" s="30">
        <f t="shared" si="1"/>
        <v>0</v>
      </c>
      <c r="H19" s="31">
        <f t="shared" si="2"/>
        <v>0</v>
      </c>
    </row>
    <row r="20" spans="1:8" s="8" customFormat="1" ht="20.100000000000001" customHeight="1">
      <c r="A20" s="26" t="s">
        <v>39</v>
      </c>
      <c r="B20" s="23">
        <v>0</v>
      </c>
      <c r="C20" s="23">
        <v>0</v>
      </c>
      <c r="D20" s="24">
        <f t="shared" si="0"/>
        <v>0</v>
      </c>
      <c r="E20" s="23">
        <v>16913</v>
      </c>
      <c r="F20" s="23">
        <v>0</v>
      </c>
      <c r="G20" s="30">
        <f t="shared" si="1"/>
        <v>16913</v>
      </c>
      <c r="H20" s="31">
        <f t="shared" si="2"/>
        <v>16913</v>
      </c>
    </row>
    <row r="21" spans="1:8" s="8" customFormat="1" ht="20.100000000000001" customHeight="1">
      <c r="A21" s="26" t="s">
        <v>40</v>
      </c>
      <c r="B21" s="23">
        <v>32682</v>
      </c>
      <c r="C21" s="23">
        <v>0</v>
      </c>
      <c r="D21" s="24">
        <f t="shared" si="0"/>
        <v>32682</v>
      </c>
      <c r="E21" s="23">
        <v>0</v>
      </c>
      <c r="F21" s="23">
        <v>0</v>
      </c>
      <c r="G21" s="30">
        <f t="shared" si="1"/>
        <v>0</v>
      </c>
      <c r="H21" s="31">
        <f t="shared" si="2"/>
        <v>32682</v>
      </c>
    </row>
    <row r="22" spans="1:8" s="8" customFormat="1" ht="20.100000000000001" customHeight="1">
      <c r="A22" s="26" t="s">
        <v>41</v>
      </c>
      <c r="B22" s="23">
        <v>0</v>
      </c>
      <c r="C22" s="23">
        <v>0</v>
      </c>
      <c r="D22" s="24">
        <f t="shared" si="0"/>
        <v>0</v>
      </c>
      <c r="E22" s="23">
        <v>0</v>
      </c>
      <c r="F22" s="23">
        <v>0</v>
      </c>
      <c r="G22" s="30">
        <f t="shared" si="1"/>
        <v>0</v>
      </c>
      <c r="H22" s="31">
        <f t="shared" si="2"/>
        <v>0</v>
      </c>
    </row>
    <row r="23" spans="1:8" s="8" customFormat="1" ht="20.100000000000001" customHeight="1">
      <c r="A23" s="26" t="s">
        <v>42</v>
      </c>
      <c r="B23" s="23">
        <v>120156</v>
      </c>
      <c r="C23" s="23">
        <v>0</v>
      </c>
      <c r="D23" s="24">
        <f t="shared" si="0"/>
        <v>120156</v>
      </c>
      <c r="E23" s="23">
        <v>0</v>
      </c>
      <c r="F23" s="23">
        <v>0</v>
      </c>
      <c r="G23" s="30">
        <f t="shared" si="1"/>
        <v>0</v>
      </c>
      <c r="H23" s="31">
        <f t="shared" si="2"/>
        <v>120156</v>
      </c>
    </row>
    <row r="24" spans="1:8" s="8" customFormat="1" ht="20.100000000000001" customHeight="1">
      <c r="A24" s="50" t="s">
        <v>116</v>
      </c>
      <c r="B24" s="23">
        <v>16341</v>
      </c>
      <c r="C24" s="23">
        <v>4520</v>
      </c>
      <c r="D24" s="24">
        <f t="shared" ref="D24" si="3">B24+C24</f>
        <v>20861</v>
      </c>
      <c r="E24" s="23">
        <v>9648</v>
      </c>
      <c r="F24" s="23">
        <v>0</v>
      </c>
      <c r="G24" s="30">
        <f t="shared" ref="G24" si="4">E24+F24</f>
        <v>9648</v>
      </c>
      <c r="H24" s="31">
        <f t="shared" ref="H24" si="5">SUM(D24,G24)</f>
        <v>30509</v>
      </c>
    </row>
    <row r="25" spans="1:8" s="8" customFormat="1" ht="20.100000000000001" customHeight="1">
      <c r="A25" s="26" t="s">
        <v>43</v>
      </c>
      <c r="B25" s="23">
        <v>0</v>
      </c>
      <c r="C25" s="23">
        <v>0</v>
      </c>
      <c r="D25" s="24">
        <f t="shared" si="0"/>
        <v>0</v>
      </c>
      <c r="E25" s="23">
        <v>0</v>
      </c>
      <c r="F25" s="23">
        <v>16480</v>
      </c>
      <c r="G25" s="30">
        <f t="shared" si="1"/>
        <v>16480</v>
      </c>
      <c r="H25" s="31">
        <f t="shared" si="2"/>
        <v>16480</v>
      </c>
    </row>
    <row r="26" spans="1:8" s="8" customFormat="1" ht="20.100000000000001" customHeight="1" thickBot="1">
      <c r="A26" s="27" t="s">
        <v>16</v>
      </c>
      <c r="B26" s="28">
        <f>SUM(B10:B25)</f>
        <v>375679</v>
      </c>
      <c r="C26" s="28">
        <f t="shared" ref="C26:H26" si="6">SUM(C10:C25)</f>
        <v>62522</v>
      </c>
      <c r="D26" s="28">
        <f t="shared" si="6"/>
        <v>438201</v>
      </c>
      <c r="E26" s="28">
        <f t="shared" si="6"/>
        <v>969136</v>
      </c>
      <c r="F26" s="28">
        <f t="shared" si="6"/>
        <v>56163</v>
      </c>
      <c r="G26" s="28">
        <f t="shared" si="6"/>
        <v>1025299</v>
      </c>
      <c r="H26" s="28">
        <f t="shared" si="6"/>
        <v>1463500</v>
      </c>
    </row>
    <row r="27" spans="1:8" s="20" customFormat="1" ht="20.100000000000001" customHeight="1" thickBot="1">
      <c r="A27" s="510"/>
      <c r="B27" s="511"/>
      <c r="C27" s="511"/>
      <c r="D27" s="511"/>
      <c r="E27" s="511"/>
      <c r="F27" s="511"/>
      <c r="G27" s="511"/>
      <c r="H27" s="511"/>
    </row>
    <row r="28" spans="1:8" s="20" customFormat="1" ht="20.100000000000001" customHeight="1">
      <c r="A28" s="507" t="s">
        <v>27</v>
      </c>
      <c r="B28" s="508"/>
      <c r="C28" s="508"/>
      <c r="D28" s="508"/>
      <c r="E28" s="508"/>
      <c r="F28" s="508"/>
      <c r="G28" s="508"/>
      <c r="H28" s="509"/>
    </row>
    <row r="29" spans="1:8" s="8" customFormat="1" ht="20.100000000000001" customHeight="1">
      <c r="A29" s="515" t="s">
        <v>14</v>
      </c>
      <c r="B29" s="514" t="s">
        <v>29</v>
      </c>
      <c r="C29" s="514"/>
      <c r="D29" s="514"/>
      <c r="E29" s="514" t="s">
        <v>30</v>
      </c>
      <c r="F29" s="514"/>
      <c r="G29" s="514"/>
      <c r="H29" s="506" t="s">
        <v>16</v>
      </c>
    </row>
    <row r="30" spans="1:8" s="8" customFormat="1" ht="20.100000000000001" customHeight="1" thickBot="1">
      <c r="A30" s="516"/>
      <c r="B30" s="46" t="s">
        <v>44</v>
      </c>
      <c r="C30" s="46" t="s">
        <v>45</v>
      </c>
      <c r="D30" s="46" t="s">
        <v>16</v>
      </c>
      <c r="E30" s="46" t="s">
        <v>44</v>
      </c>
      <c r="F30" s="46" t="s">
        <v>45</v>
      </c>
      <c r="G30" s="46" t="s">
        <v>16</v>
      </c>
      <c r="H30" s="549"/>
    </row>
    <row r="31" spans="1:8" s="8" customFormat="1" ht="20.100000000000001" customHeight="1">
      <c r="A31" s="32" t="s">
        <v>76</v>
      </c>
      <c r="B31" s="21">
        <v>342500</v>
      </c>
      <c r="C31" s="21">
        <v>76070</v>
      </c>
      <c r="D31" s="22">
        <f>B31+C31</f>
        <v>418570</v>
      </c>
      <c r="E31" s="21">
        <v>27845</v>
      </c>
      <c r="F31" s="21">
        <v>11470</v>
      </c>
      <c r="G31" s="29">
        <f>E31+F31</f>
        <v>39315</v>
      </c>
      <c r="H31" s="31">
        <f>SUM(D31,G31)</f>
        <v>457885</v>
      </c>
    </row>
    <row r="32" spans="1:8" s="8" customFormat="1" ht="20.100000000000001" customHeight="1">
      <c r="A32" s="49" t="s">
        <v>32</v>
      </c>
      <c r="B32" s="21">
        <v>0</v>
      </c>
      <c r="C32" s="21">
        <v>0</v>
      </c>
      <c r="D32" s="22">
        <f>B32+C32</f>
        <v>0</v>
      </c>
      <c r="E32" s="21">
        <v>0</v>
      </c>
      <c r="F32" s="21">
        <v>0</v>
      </c>
      <c r="G32" s="29">
        <f>E32+F32</f>
        <v>0</v>
      </c>
      <c r="H32" s="31">
        <f>SUM(D32,G32)</f>
        <v>0</v>
      </c>
    </row>
    <row r="33" spans="1:8" s="8" customFormat="1" ht="20.100000000000001" customHeight="1">
      <c r="A33" s="49" t="s">
        <v>33</v>
      </c>
      <c r="B33" s="23">
        <v>0</v>
      </c>
      <c r="C33" s="23">
        <v>0</v>
      </c>
      <c r="D33" s="24">
        <f t="shared" ref="D33:D34" si="7">B33+C33</f>
        <v>0</v>
      </c>
      <c r="E33" s="23">
        <v>920700</v>
      </c>
      <c r="F33" s="23">
        <v>0</v>
      </c>
      <c r="G33" s="30">
        <f t="shared" ref="G33:G34" si="8">E33+F33</f>
        <v>920700</v>
      </c>
      <c r="H33" s="31">
        <f t="shared" ref="H33:H34" si="9">SUM(D33,G33)</f>
        <v>920700</v>
      </c>
    </row>
    <row r="34" spans="1:8" s="8" customFormat="1" ht="20.100000000000001" customHeight="1">
      <c r="A34" s="49" t="s">
        <v>34</v>
      </c>
      <c r="B34" s="23">
        <v>0</v>
      </c>
      <c r="C34" s="23">
        <v>0</v>
      </c>
      <c r="D34" s="24">
        <f t="shared" si="7"/>
        <v>0</v>
      </c>
      <c r="E34" s="23">
        <v>19800</v>
      </c>
      <c r="F34" s="23">
        <v>0</v>
      </c>
      <c r="G34" s="30">
        <f t="shared" si="8"/>
        <v>19800</v>
      </c>
      <c r="H34" s="31">
        <f t="shared" si="9"/>
        <v>19800</v>
      </c>
    </row>
    <row r="35" spans="1:8" s="8" customFormat="1" ht="20.100000000000001" customHeight="1">
      <c r="A35" s="41" t="s">
        <v>95</v>
      </c>
      <c r="B35" s="44"/>
      <c r="C35" s="44"/>
      <c r="D35" s="44"/>
      <c r="E35" s="44"/>
      <c r="F35" s="44"/>
      <c r="G35" s="45"/>
      <c r="H35" s="45"/>
    </row>
    <row r="36" spans="1:8" s="8" customFormat="1" ht="20.100000000000001" customHeight="1">
      <c r="A36" s="49" t="s">
        <v>35</v>
      </c>
      <c r="B36" s="23">
        <v>0</v>
      </c>
      <c r="C36" s="23">
        <v>0</v>
      </c>
      <c r="D36" s="24">
        <f t="shared" ref="D36" si="10">B36+C36</f>
        <v>0</v>
      </c>
      <c r="E36" s="23">
        <v>0</v>
      </c>
      <c r="F36" s="23">
        <v>0</v>
      </c>
      <c r="G36" s="30">
        <f t="shared" ref="G36" si="11">E36+F36</f>
        <v>0</v>
      </c>
      <c r="H36" s="31">
        <f t="shared" ref="H36" si="12">SUM(D36,G36)</f>
        <v>0</v>
      </c>
    </row>
    <row r="37" spans="1:8" s="8" customFormat="1" ht="20.100000000000001" customHeight="1">
      <c r="A37" s="49" t="s">
        <v>36</v>
      </c>
      <c r="B37" s="23">
        <v>0</v>
      </c>
      <c r="C37" s="23">
        <v>0</v>
      </c>
      <c r="D37" s="24">
        <f t="shared" ref="D37" si="13">B37+C37</f>
        <v>0</v>
      </c>
      <c r="E37" s="23">
        <v>0</v>
      </c>
      <c r="F37" s="23">
        <v>0</v>
      </c>
      <c r="G37" s="30">
        <f t="shared" ref="G37" si="14">E37+F37</f>
        <v>0</v>
      </c>
      <c r="H37" s="31">
        <f t="shared" ref="H37" si="15">SUM(D37,G37)</f>
        <v>0</v>
      </c>
    </row>
    <row r="38" spans="1:8" s="8" customFormat="1" ht="20.100000000000001" customHeight="1">
      <c r="A38" s="49" t="s">
        <v>37</v>
      </c>
      <c r="B38" s="23">
        <v>0</v>
      </c>
      <c r="C38" s="23">
        <v>0</v>
      </c>
      <c r="D38" s="24">
        <f t="shared" ref="D38:D46" si="16">B38+C38</f>
        <v>0</v>
      </c>
      <c r="E38" s="23">
        <v>0</v>
      </c>
      <c r="F38" s="23">
        <v>0</v>
      </c>
      <c r="G38" s="30">
        <f t="shared" ref="G38:G46" si="17">E38+F38</f>
        <v>0</v>
      </c>
      <c r="H38" s="31">
        <f t="shared" ref="H38:H46" si="18">SUM(D38,G38)</f>
        <v>0</v>
      </c>
    </row>
    <row r="39" spans="1:8" s="8" customFormat="1" ht="20.100000000000001" customHeight="1">
      <c r="A39" s="49" t="s">
        <v>15</v>
      </c>
      <c r="B39" s="23">
        <v>0</v>
      </c>
      <c r="C39" s="23">
        <v>0</v>
      </c>
      <c r="D39" s="24">
        <f t="shared" si="16"/>
        <v>0</v>
      </c>
      <c r="E39" s="23">
        <v>0</v>
      </c>
      <c r="F39" s="23">
        <v>0</v>
      </c>
      <c r="G39" s="30">
        <f t="shared" si="17"/>
        <v>0</v>
      </c>
      <c r="H39" s="31">
        <f t="shared" si="18"/>
        <v>0</v>
      </c>
    </row>
    <row r="40" spans="1:8" s="8" customFormat="1" ht="20.100000000000001" customHeight="1">
      <c r="A40" s="49" t="s">
        <v>38</v>
      </c>
      <c r="B40" s="23">
        <v>0</v>
      </c>
      <c r="C40" s="23">
        <v>0</v>
      </c>
      <c r="D40" s="24">
        <f t="shared" si="16"/>
        <v>0</v>
      </c>
      <c r="E40" s="23">
        <v>0</v>
      </c>
      <c r="F40" s="23">
        <v>0</v>
      </c>
      <c r="G40" s="30">
        <f t="shared" si="17"/>
        <v>0</v>
      </c>
      <c r="H40" s="31">
        <f t="shared" si="18"/>
        <v>0</v>
      </c>
    </row>
    <row r="41" spans="1:8" s="8" customFormat="1" ht="20.100000000000001" customHeight="1">
      <c r="A41" s="49" t="s">
        <v>39</v>
      </c>
      <c r="B41" s="23">
        <v>0</v>
      </c>
      <c r="C41" s="23">
        <v>0</v>
      </c>
      <c r="D41" s="24">
        <f t="shared" si="16"/>
        <v>0</v>
      </c>
      <c r="E41" s="23">
        <v>0</v>
      </c>
      <c r="F41" s="23">
        <v>0</v>
      </c>
      <c r="G41" s="30">
        <f t="shared" si="17"/>
        <v>0</v>
      </c>
      <c r="H41" s="31">
        <f t="shared" si="18"/>
        <v>0</v>
      </c>
    </row>
    <row r="42" spans="1:8" s="8" customFormat="1" ht="20.100000000000001" customHeight="1">
      <c r="A42" s="49" t="s">
        <v>40</v>
      </c>
      <c r="B42" s="23">
        <v>42885</v>
      </c>
      <c r="C42" s="23">
        <v>0</v>
      </c>
      <c r="D42" s="24">
        <f t="shared" si="16"/>
        <v>42885</v>
      </c>
      <c r="E42" s="23">
        <v>0</v>
      </c>
      <c r="F42" s="23">
        <v>0</v>
      </c>
      <c r="G42" s="30">
        <f t="shared" si="17"/>
        <v>0</v>
      </c>
      <c r="H42" s="31">
        <f t="shared" si="18"/>
        <v>42885</v>
      </c>
    </row>
    <row r="43" spans="1:8" s="8" customFormat="1" ht="20.100000000000001" customHeight="1">
      <c r="A43" s="49" t="s">
        <v>41</v>
      </c>
      <c r="B43" s="23">
        <v>0</v>
      </c>
      <c r="C43" s="23">
        <v>0</v>
      </c>
      <c r="D43" s="24">
        <f t="shared" si="16"/>
        <v>0</v>
      </c>
      <c r="E43" s="23">
        <v>0</v>
      </c>
      <c r="F43" s="23">
        <v>0</v>
      </c>
      <c r="G43" s="30">
        <f t="shared" si="17"/>
        <v>0</v>
      </c>
      <c r="H43" s="31">
        <f t="shared" si="18"/>
        <v>0</v>
      </c>
    </row>
    <row r="44" spans="1:8" s="8" customFormat="1" ht="20.100000000000001" customHeight="1">
      <c r="A44" s="49" t="s">
        <v>42</v>
      </c>
      <c r="B44" s="23">
        <v>90301</v>
      </c>
      <c r="C44" s="23">
        <v>0</v>
      </c>
      <c r="D44" s="24">
        <f t="shared" si="16"/>
        <v>90301</v>
      </c>
      <c r="E44" s="23">
        <v>0</v>
      </c>
      <c r="F44" s="23">
        <v>0</v>
      </c>
      <c r="G44" s="30">
        <f t="shared" si="17"/>
        <v>0</v>
      </c>
      <c r="H44" s="31">
        <f t="shared" si="18"/>
        <v>90301</v>
      </c>
    </row>
    <row r="45" spans="1:8" s="8" customFormat="1" ht="20.100000000000001" customHeight="1">
      <c r="A45" s="50" t="s">
        <v>116</v>
      </c>
      <c r="B45" s="23">
        <v>10536</v>
      </c>
      <c r="C45" s="23">
        <v>0</v>
      </c>
      <c r="D45" s="24">
        <f t="shared" si="16"/>
        <v>10536</v>
      </c>
      <c r="E45" s="23">
        <v>2517</v>
      </c>
      <c r="F45" s="23">
        <v>0</v>
      </c>
      <c r="G45" s="30">
        <f t="shared" si="17"/>
        <v>2517</v>
      </c>
      <c r="H45" s="31">
        <f t="shared" si="18"/>
        <v>13053</v>
      </c>
    </row>
    <row r="46" spans="1:8" s="8" customFormat="1" ht="20.100000000000001" customHeight="1">
      <c r="A46" s="49" t="s">
        <v>43</v>
      </c>
      <c r="B46" s="23">
        <v>0</v>
      </c>
      <c r="C46" s="23">
        <v>0</v>
      </c>
      <c r="D46" s="24">
        <f t="shared" si="16"/>
        <v>0</v>
      </c>
      <c r="E46" s="23">
        <v>0</v>
      </c>
      <c r="F46" s="23">
        <v>0</v>
      </c>
      <c r="G46" s="30">
        <f t="shared" si="17"/>
        <v>0</v>
      </c>
      <c r="H46" s="31">
        <f t="shared" si="18"/>
        <v>0</v>
      </c>
    </row>
    <row r="47" spans="1:8" s="8" customFormat="1" ht="20.100000000000001" customHeight="1" thickBot="1">
      <c r="A47" s="27" t="s">
        <v>16</v>
      </c>
      <c r="B47" s="28">
        <f>SUM(B31:B46)</f>
        <v>486222</v>
      </c>
      <c r="C47" s="28">
        <f t="shared" ref="C47" si="19">SUM(C31:C46)</f>
        <v>76070</v>
      </c>
      <c r="D47" s="28">
        <f t="shared" ref="D47" si="20">SUM(D31:D46)</f>
        <v>562292</v>
      </c>
      <c r="E47" s="28">
        <f t="shared" ref="E47" si="21">SUM(E31:E46)</f>
        <v>970862</v>
      </c>
      <c r="F47" s="28">
        <f t="shared" ref="F47" si="22">SUM(F31:F46)</f>
        <v>11470</v>
      </c>
      <c r="G47" s="28">
        <f t="shared" ref="G47" si="23">SUM(G31:G46)</f>
        <v>982332</v>
      </c>
      <c r="H47" s="28">
        <f t="shared" ref="H47" si="24">SUM(H31:H46)</f>
        <v>1544624</v>
      </c>
    </row>
    <row r="48" spans="1:8" s="20" customFormat="1" ht="20.100000000000001" customHeight="1" thickBot="1">
      <c r="A48" s="510"/>
      <c r="B48" s="511"/>
      <c r="C48" s="511"/>
      <c r="D48" s="511"/>
      <c r="E48" s="511"/>
      <c r="F48" s="511"/>
      <c r="G48" s="511"/>
      <c r="H48" s="511"/>
    </row>
    <row r="49" spans="1:8" s="20" customFormat="1" ht="20.100000000000001" customHeight="1">
      <c r="A49" s="507" t="s">
        <v>24</v>
      </c>
      <c r="B49" s="508"/>
      <c r="C49" s="508"/>
      <c r="D49" s="508"/>
      <c r="E49" s="508"/>
      <c r="F49" s="508"/>
      <c r="G49" s="508"/>
      <c r="H49" s="509"/>
    </row>
    <row r="50" spans="1:8" s="8" customFormat="1" ht="20.100000000000001" customHeight="1">
      <c r="A50" s="515" t="s">
        <v>14</v>
      </c>
      <c r="B50" s="514" t="s">
        <v>29</v>
      </c>
      <c r="C50" s="514"/>
      <c r="D50" s="514"/>
      <c r="E50" s="514" t="s">
        <v>30</v>
      </c>
      <c r="F50" s="514"/>
      <c r="G50" s="514"/>
      <c r="H50" s="506" t="s">
        <v>16</v>
      </c>
    </row>
    <row r="51" spans="1:8" s="8" customFormat="1" ht="20.100000000000001" customHeight="1" thickBot="1">
      <c r="A51" s="516"/>
      <c r="B51" s="46" t="s">
        <v>44</v>
      </c>
      <c r="C51" s="46" t="s">
        <v>45</v>
      </c>
      <c r="D51" s="46" t="s">
        <v>16</v>
      </c>
      <c r="E51" s="46" t="s">
        <v>44</v>
      </c>
      <c r="F51" s="46" t="s">
        <v>45</v>
      </c>
      <c r="G51" s="46" t="s">
        <v>16</v>
      </c>
      <c r="H51" s="506"/>
    </row>
    <row r="52" spans="1:8" s="8" customFormat="1" ht="20.100000000000001" customHeight="1">
      <c r="A52" s="32" t="s">
        <v>76</v>
      </c>
      <c r="B52" s="21">
        <v>356200</v>
      </c>
      <c r="C52" s="21">
        <v>79113</v>
      </c>
      <c r="D52" s="22">
        <f>B52+C52</f>
        <v>435313</v>
      </c>
      <c r="E52" s="21">
        <v>28959</v>
      </c>
      <c r="F52" s="21">
        <v>11929</v>
      </c>
      <c r="G52" s="29">
        <f>E52+F52</f>
        <v>40888</v>
      </c>
      <c r="H52" s="31">
        <f>SUM(D52,G52)</f>
        <v>476201</v>
      </c>
    </row>
    <row r="53" spans="1:8" s="8" customFormat="1" ht="20.100000000000001" customHeight="1">
      <c r="A53" s="49" t="s">
        <v>32</v>
      </c>
      <c r="B53" s="21">
        <v>0</v>
      </c>
      <c r="C53" s="21">
        <v>0</v>
      </c>
      <c r="D53" s="22">
        <f>B53+C53</f>
        <v>0</v>
      </c>
      <c r="E53" s="21">
        <v>0</v>
      </c>
      <c r="F53" s="21">
        <v>0</v>
      </c>
      <c r="G53" s="29">
        <f>E53+F53</f>
        <v>0</v>
      </c>
      <c r="H53" s="31">
        <f>SUM(D53,G53)</f>
        <v>0</v>
      </c>
    </row>
    <row r="54" spans="1:8" s="8" customFormat="1" ht="20.100000000000001" customHeight="1">
      <c r="A54" s="49" t="s">
        <v>33</v>
      </c>
      <c r="B54" s="23">
        <v>0</v>
      </c>
      <c r="C54" s="23">
        <v>0</v>
      </c>
      <c r="D54" s="24">
        <f t="shared" ref="D54:D55" si="25">B54+C54</f>
        <v>0</v>
      </c>
      <c r="E54" s="23">
        <v>957528</v>
      </c>
      <c r="F54" s="23">
        <v>0</v>
      </c>
      <c r="G54" s="30">
        <f t="shared" ref="G54:G55" si="26">E54+F54</f>
        <v>957528</v>
      </c>
      <c r="H54" s="31">
        <f t="shared" ref="H54:H55" si="27">SUM(D54,G54)</f>
        <v>957528</v>
      </c>
    </row>
    <row r="55" spans="1:8" s="8" customFormat="1" ht="20.100000000000001" customHeight="1">
      <c r="A55" s="49" t="s">
        <v>34</v>
      </c>
      <c r="B55" s="23">
        <v>0</v>
      </c>
      <c r="C55" s="23">
        <v>0</v>
      </c>
      <c r="D55" s="24">
        <f t="shared" si="25"/>
        <v>0</v>
      </c>
      <c r="E55" s="23">
        <v>20592</v>
      </c>
      <c r="F55" s="23">
        <v>0</v>
      </c>
      <c r="G55" s="30">
        <f t="shared" si="26"/>
        <v>20592</v>
      </c>
      <c r="H55" s="31">
        <f t="shared" si="27"/>
        <v>20592</v>
      </c>
    </row>
    <row r="56" spans="1:8" s="8" customFormat="1" ht="20.100000000000001" customHeight="1">
      <c r="A56" s="41" t="s">
        <v>95</v>
      </c>
      <c r="B56" s="23">
        <v>0</v>
      </c>
      <c r="C56" s="23">
        <v>0</v>
      </c>
      <c r="D56" s="24">
        <f t="shared" ref="D56" si="28">B56+C56</f>
        <v>0</v>
      </c>
      <c r="E56" s="23">
        <v>0</v>
      </c>
      <c r="F56" s="23">
        <v>0</v>
      </c>
      <c r="G56" s="30">
        <f t="shared" ref="G56" si="29">E56+F56</f>
        <v>0</v>
      </c>
      <c r="H56" s="31">
        <f t="shared" ref="H56" si="30">SUM(D56,G56)</f>
        <v>0</v>
      </c>
    </row>
    <row r="57" spans="1:8" s="8" customFormat="1" ht="20.100000000000001" customHeight="1">
      <c r="A57" s="49" t="s">
        <v>35</v>
      </c>
      <c r="B57" s="23">
        <v>0</v>
      </c>
      <c r="C57" s="23">
        <v>0</v>
      </c>
      <c r="D57" s="24">
        <f t="shared" ref="D57:D67" si="31">B57+C57</f>
        <v>0</v>
      </c>
      <c r="E57" s="23">
        <v>0</v>
      </c>
      <c r="F57" s="23">
        <v>0</v>
      </c>
      <c r="G57" s="30">
        <f t="shared" ref="G57:G67" si="32">E57+F57</f>
        <v>0</v>
      </c>
      <c r="H57" s="31">
        <f t="shared" ref="H57:H67" si="33">SUM(D57,G57)</f>
        <v>0</v>
      </c>
    </row>
    <row r="58" spans="1:8" s="8" customFormat="1" ht="20.100000000000001" customHeight="1">
      <c r="A58" s="49" t="s">
        <v>36</v>
      </c>
      <c r="B58" s="23">
        <v>0</v>
      </c>
      <c r="C58" s="23">
        <v>0</v>
      </c>
      <c r="D58" s="24">
        <f t="shared" si="31"/>
        <v>0</v>
      </c>
      <c r="E58" s="23">
        <v>0</v>
      </c>
      <c r="F58" s="23">
        <v>0</v>
      </c>
      <c r="G58" s="30">
        <f t="shared" si="32"/>
        <v>0</v>
      </c>
      <c r="H58" s="31">
        <f t="shared" si="33"/>
        <v>0</v>
      </c>
    </row>
    <row r="59" spans="1:8" s="8" customFormat="1" ht="20.100000000000001" customHeight="1">
      <c r="A59" s="49" t="s">
        <v>37</v>
      </c>
      <c r="B59" s="23">
        <v>0</v>
      </c>
      <c r="C59" s="23">
        <v>0</v>
      </c>
      <c r="D59" s="24">
        <f t="shared" si="31"/>
        <v>0</v>
      </c>
      <c r="E59" s="23">
        <v>0</v>
      </c>
      <c r="F59" s="23">
        <v>0</v>
      </c>
      <c r="G59" s="30">
        <f t="shared" si="32"/>
        <v>0</v>
      </c>
      <c r="H59" s="31">
        <f t="shared" si="33"/>
        <v>0</v>
      </c>
    </row>
    <row r="60" spans="1:8" s="8" customFormat="1" ht="20.100000000000001" customHeight="1">
      <c r="A60" s="49" t="s">
        <v>15</v>
      </c>
      <c r="B60" s="23">
        <v>0</v>
      </c>
      <c r="C60" s="23">
        <v>0</v>
      </c>
      <c r="D60" s="24">
        <f t="shared" si="31"/>
        <v>0</v>
      </c>
      <c r="E60" s="23">
        <v>0</v>
      </c>
      <c r="F60" s="23">
        <v>0</v>
      </c>
      <c r="G60" s="30">
        <f t="shared" si="32"/>
        <v>0</v>
      </c>
      <c r="H60" s="31">
        <f t="shared" si="33"/>
        <v>0</v>
      </c>
    </row>
    <row r="61" spans="1:8" s="8" customFormat="1" ht="20.100000000000001" customHeight="1">
      <c r="A61" s="49" t="s">
        <v>38</v>
      </c>
      <c r="B61" s="23">
        <v>0</v>
      </c>
      <c r="C61" s="23">
        <v>0</v>
      </c>
      <c r="D61" s="24">
        <f t="shared" si="31"/>
        <v>0</v>
      </c>
      <c r="E61" s="23">
        <v>0</v>
      </c>
      <c r="F61" s="23">
        <v>0</v>
      </c>
      <c r="G61" s="30">
        <f t="shared" si="32"/>
        <v>0</v>
      </c>
      <c r="H61" s="31">
        <f t="shared" si="33"/>
        <v>0</v>
      </c>
    </row>
    <row r="62" spans="1:8" s="8" customFormat="1" ht="20.100000000000001" customHeight="1">
      <c r="A62" s="49" t="s">
        <v>39</v>
      </c>
      <c r="B62" s="23">
        <v>0</v>
      </c>
      <c r="C62" s="23">
        <v>0</v>
      </c>
      <c r="D62" s="24">
        <f t="shared" si="31"/>
        <v>0</v>
      </c>
      <c r="E62" s="23">
        <v>0</v>
      </c>
      <c r="F62" s="23">
        <v>0</v>
      </c>
      <c r="G62" s="30">
        <f t="shared" si="32"/>
        <v>0</v>
      </c>
      <c r="H62" s="31">
        <f t="shared" si="33"/>
        <v>0</v>
      </c>
    </row>
    <row r="63" spans="1:8" s="8" customFormat="1" ht="20.100000000000001" customHeight="1">
      <c r="A63" s="49" t="s">
        <v>40</v>
      </c>
      <c r="B63" s="23">
        <v>44600</v>
      </c>
      <c r="C63" s="23">
        <v>0</v>
      </c>
      <c r="D63" s="24">
        <f t="shared" si="31"/>
        <v>44600</v>
      </c>
      <c r="E63" s="23">
        <v>0</v>
      </c>
      <c r="F63" s="23">
        <v>0</v>
      </c>
      <c r="G63" s="30">
        <f t="shared" si="32"/>
        <v>0</v>
      </c>
      <c r="H63" s="31">
        <f t="shared" si="33"/>
        <v>44600</v>
      </c>
    </row>
    <row r="64" spans="1:8" s="8" customFormat="1" ht="20.100000000000001" customHeight="1">
      <c r="A64" s="49" t="s">
        <v>41</v>
      </c>
      <c r="B64" s="23">
        <v>0</v>
      </c>
      <c r="C64" s="23">
        <v>0</v>
      </c>
      <c r="D64" s="24">
        <f t="shared" si="31"/>
        <v>0</v>
      </c>
      <c r="E64" s="23">
        <v>0</v>
      </c>
      <c r="F64" s="23">
        <v>0</v>
      </c>
      <c r="G64" s="30">
        <f t="shared" si="32"/>
        <v>0</v>
      </c>
      <c r="H64" s="31">
        <f t="shared" si="33"/>
        <v>0</v>
      </c>
    </row>
    <row r="65" spans="1:8" s="8" customFormat="1" ht="20.100000000000001" customHeight="1">
      <c r="A65" s="49" t="s">
        <v>42</v>
      </c>
      <c r="B65" s="23">
        <v>93913</v>
      </c>
      <c r="C65" s="23">
        <v>0</v>
      </c>
      <c r="D65" s="24">
        <f t="shared" si="31"/>
        <v>93913</v>
      </c>
      <c r="E65" s="23">
        <v>0</v>
      </c>
      <c r="F65" s="23">
        <v>0</v>
      </c>
      <c r="G65" s="30">
        <f t="shared" si="32"/>
        <v>0</v>
      </c>
      <c r="H65" s="31">
        <f t="shared" si="33"/>
        <v>93913</v>
      </c>
    </row>
    <row r="66" spans="1:8" s="8" customFormat="1" ht="20.100000000000001" customHeight="1">
      <c r="A66" s="50" t="s">
        <v>116</v>
      </c>
      <c r="B66" s="23">
        <v>10957</v>
      </c>
      <c r="C66" s="23">
        <v>0</v>
      </c>
      <c r="D66" s="24">
        <f t="shared" si="31"/>
        <v>10957</v>
      </c>
      <c r="E66" s="23">
        <v>2618</v>
      </c>
      <c r="F66" s="23">
        <v>0</v>
      </c>
      <c r="G66" s="30">
        <f t="shared" si="32"/>
        <v>2618</v>
      </c>
      <c r="H66" s="31">
        <f t="shared" si="33"/>
        <v>13575</v>
      </c>
    </row>
    <row r="67" spans="1:8" s="8" customFormat="1" ht="20.100000000000001" customHeight="1">
      <c r="A67" s="49" t="s">
        <v>43</v>
      </c>
      <c r="B67" s="23">
        <v>0</v>
      </c>
      <c r="C67" s="23">
        <v>0</v>
      </c>
      <c r="D67" s="24">
        <f t="shared" si="31"/>
        <v>0</v>
      </c>
      <c r="E67" s="23">
        <v>0</v>
      </c>
      <c r="F67" s="23">
        <v>0</v>
      </c>
      <c r="G67" s="30">
        <f t="shared" si="32"/>
        <v>0</v>
      </c>
      <c r="H67" s="31">
        <f t="shared" si="33"/>
        <v>0</v>
      </c>
    </row>
    <row r="68" spans="1:8" s="8" customFormat="1" ht="20.100000000000001" customHeight="1" thickBot="1">
      <c r="A68" s="27" t="s">
        <v>16</v>
      </c>
      <c r="B68" s="28">
        <f>SUM(B52:B67)</f>
        <v>505670</v>
      </c>
      <c r="C68" s="28">
        <f t="shared" ref="C68" si="34">SUM(C52:C67)</f>
        <v>79113</v>
      </c>
      <c r="D68" s="28">
        <f t="shared" ref="D68" si="35">SUM(D52:D67)</f>
        <v>584783</v>
      </c>
      <c r="E68" s="28">
        <f t="shared" ref="E68" si="36">SUM(E52:E67)</f>
        <v>1009697</v>
      </c>
      <c r="F68" s="28">
        <f t="shared" ref="F68" si="37">SUM(F52:F67)</f>
        <v>11929</v>
      </c>
      <c r="G68" s="28">
        <f t="shared" ref="G68" si="38">SUM(G52:G67)</f>
        <v>1021626</v>
      </c>
      <c r="H68" s="28">
        <f t="shared" ref="H68" si="39">SUM(H52:H67)</f>
        <v>1606409</v>
      </c>
    </row>
    <row r="69" spans="1:8" s="20" customFormat="1" ht="20.100000000000001" customHeight="1" thickBot="1">
      <c r="A69" s="510"/>
      <c r="B69" s="511"/>
      <c r="C69" s="511"/>
      <c r="D69" s="511"/>
      <c r="E69" s="511"/>
      <c r="F69" s="511"/>
      <c r="G69" s="511"/>
      <c r="H69" s="511"/>
    </row>
    <row r="70" spans="1:8" s="20" customFormat="1" ht="20.100000000000001" customHeight="1">
      <c r="A70" s="507" t="s">
        <v>28</v>
      </c>
      <c r="B70" s="508"/>
      <c r="C70" s="508"/>
      <c r="D70" s="508"/>
      <c r="E70" s="508"/>
      <c r="F70" s="508"/>
      <c r="G70" s="508"/>
      <c r="H70" s="509"/>
    </row>
    <row r="71" spans="1:8" s="8" customFormat="1" ht="20.100000000000001" customHeight="1">
      <c r="A71" s="515" t="s">
        <v>14</v>
      </c>
      <c r="B71" s="514" t="s">
        <v>29</v>
      </c>
      <c r="C71" s="514"/>
      <c r="D71" s="514"/>
      <c r="E71" s="514" t="s">
        <v>30</v>
      </c>
      <c r="F71" s="514"/>
      <c r="G71" s="514"/>
      <c r="H71" s="506" t="s">
        <v>16</v>
      </c>
    </row>
    <row r="72" spans="1:8" s="8" customFormat="1" ht="20.100000000000001" customHeight="1" thickBot="1">
      <c r="A72" s="516"/>
      <c r="B72" s="46" t="s">
        <v>44</v>
      </c>
      <c r="C72" s="46" t="s">
        <v>45</v>
      </c>
      <c r="D72" s="46" t="s">
        <v>16</v>
      </c>
      <c r="E72" s="46" t="s">
        <v>44</v>
      </c>
      <c r="F72" s="46" t="s">
        <v>45</v>
      </c>
      <c r="G72" s="46" t="s">
        <v>16</v>
      </c>
      <c r="H72" s="506"/>
    </row>
    <row r="73" spans="1:8" s="8" customFormat="1" ht="20.100000000000001" customHeight="1">
      <c r="A73" s="32" t="s">
        <v>76</v>
      </c>
      <c r="B73" s="21">
        <v>370448</v>
      </c>
      <c r="C73" s="21">
        <v>82277</v>
      </c>
      <c r="D73" s="22">
        <f>B73+C73</f>
        <v>452725</v>
      </c>
      <c r="E73" s="21">
        <v>30117</v>
      </c>
      <c r="F73" s="21">
        <v>12406</v>
      </c>
      <c r="G73" s="29">
        <f>E73+F73</f>
        <v>42523</v>
      </c>
      <c r="H73" s="31">
        <f>SUM(D73,G73)</f>
        <v>495248</v>
      </c>
    </row>
    <row r="74" spans="1:8" s="8" customFormat="1" ht="20.100000000000001" customHeight="1">
      <c r="A74" s="49" t="s">
        <v>32</v>
      </c>
      <c r="B74" s="21">
        <v>0</v>
      </c>
      <c r="C74" s="21">
        <v>0</v>
      </c>
      <c r="D74" s="22">
        <f>B74+C74</f>
        <v>0</v>
      </c>
      <c r="E74" s="21">
        <v>0</v>
      </c>
      <c r="F74" s="21">
        <v>0</v>
      </c>
      <c r="G74" s="29">
        <f>E74+F74</f>
        <v>0</v>
      </c>
      <c r="H74" s="31">
        <f>SUM(D74,G74)</f>
        <v>0</v>
      </c>
    </row>
    <row r="75" spans="1:8" s="8" customFormat="1" ht="20.100000000000001" customHeight="1">
      <c r="A75" s="49" t="s">
        <v>33</v>
      </c>
      <c r="B75" s="23">
        <v>0</v>
      </c>
      <c r="C75" s="23">
        <v>0</v>
      </c>
      <c r="D75" s="24">
        <f t="shared" ref="D75:D88" si="40">B75+C75</f>
        <v>0</v>
      </c>
      <c r="E75" s="23">
        <v>995829</v>
      </c>
      <c r="F75" s="23">
        <v>0</v>
      </c>
      <c r="G75" s="30">
        <f t="shared" ref="G75:G88" si="41">E75+F75</f>
        <v>995829</v>
      </c>
      <c r="H75" s="31">
        <f t="shared" ref="H75:H88" si="42">SUM(D75,G75)</f>
        <v>995829</v>
      </c>
    </row>
    <row r="76" spans="1:8" s="8" customFormat="1" ht="20.100000000000001" customHeight="1">
      <c r="A76" s="49" t="s">
        <v>34</v>
      </c>
      <c r="B76" s="23">
        <v>0</v>
      </c>
      <c r="C76" s="23">
        <v>0</v>
      </c>
      <c r="D76" s="24">
        <f t="shared" si="40"/>
        <v>0</v>
      </c>
      <c r="E76" s="23">
        <v>21416</v>
      </c>
      <c r="F76" s="23">
        <v>0</v>
      </c>
      <c r="G76" s="30">
        <f t="shared" si="41"/>
        <v>21416</v>
      </c>
      <c r="H76" s="31">
        <f t="shared" si="42"/>
        <v>21416</v>
      </c>
    </row>
    <row r="77" spans="1:8" s="8" customFormat="1" ht="20.100000000000001" customHeight="1">
      <c r="A77" s="41" t="s">
        <v>95</v>
      </c>
      <c r="B77" s="23">
        <v>0</v>
      </c>
      <c r="C77" s="23">
        <v>0</v>
      </c>
      <c r="D77" s="24">
        <f t="shared" si="40"/>
        <v>0</v>
      </c>
      <c r="E77" s="23">
        <v>0</v>
      </c>
      <c r="F77" s="23">
        <v>0</v>
      </c>
      <c r="G77" s="30">
        <f t="shared" si="41"/>
        <v>0</v>
      </c>
      <c r="H77" s="31">
        <f t="shared" si="42"/>
        <v>0</v>
      </c>
    </row>
    <row r="78" spans="1:8" s="8" customFormat="1" ht="20.100000000000001" customHeight="1">
      <c r="A78" s="49" t="s">
        <v>35</v>
      </c>
      <c r="B78" s="23">
        <v>0</v>
      </c>
      <c r="C78" s="23">
        <v>0</v>
      </c>
      <c r="D78" s="24">
        <f t="shared" si="40"/>
        <v>0</v>
      </c>
      <c r="E78" s="23">
        <v>0</v>
      </c>
      <c r="F78" s="23">
        <v>0</v>
      </c>
      <c r="G78" s="30">
        <f t="shared" si="41"/>
        <v>0</v>
      </c>
      <c r="H78" s="31">
        <f t="shared" si="42"/>
        <v>0</v>
      </c>
    </row>
    <row r="79" spans="1:8" s="8" customFormat="1" ht="20.100000000000001" customHeight="1">
      <c r="A79" s="49" t="s">
        <v>36</v>
      </c>
      <c r="B79" s="23">
        <v>0</v>
      </c>
      <c r="C79" s="23">
        <v>0</v>
      </c>
      <c r="D79" s="24">
        <f t="shared" si="40"/>
        <v>0</v>
      </c>
      <c r="E79" s="23">
        <v>0</v>
      </c>
      <c r="F79" s="23">
        <v>0</v>
      </c>
      <c r="G79" s="30">
        <f t="shared" si="41"/>
        <v>0</v>
      </c>
      <c r="H79" s="31">
        <f t="shared" si="42"/>
        <v>0</v>
      </c>
    </row>
    <row r="80" spans="1:8" s="8" customFormat="1" ht="20.100000000000001" customHeight="1">
      <c r="A80" s="49" t="s">
        <v>37</v>
      </c>
      <c r="B80" s="23">
        <v>0</v>
      </c>
      <c r="C80" s="23">
        <v>0</v>
      </c>
      <c r="D80" s="24">
        <f t="shared" si="40"/>
        <v>0</v>
      </c>
      <c r="E80" s="23">
        <v>0</v>
      </c>
      <c r="F80" s="23">
        <v>0</v>
      </c>
      <c r="G80" s="30">
        <f t="shared" si="41"/>
        <v>0</v>
      </c>
      <c r="H80" s="31">
        <f t="shared" si="42"/>
        <v>0</v>
      </c>
    </row>
    <row r="81" spans="1:8" s="8" customFormat="1" ht="20.100000000000001" customHeight="1">
      <c r="A81" s="49" t="s">
        <v>15</v>
      </c>
      <c r="B81" s="23">
        <v>0</v>
      </c>
      <c r="C81" s="23">
        <v>0</v>
      </c>
      <c r="D81" s="24">
        <f t="shared" si="40"/>
        <v>0</v>
      </c>
      <c r="E81" s="23">
        <v>0</v>
      </c>
      <c r="F81" s="23">
        <v>0</v>
      </c>
      <c r="G81" s="30">
        <f t="shared" si="41"/>
        <v>0</v>
      </c>
      <c r="H81" s="31">
        <f t="shared" si="42"/>
        <v>0</v>
      </c>
    </row>
    <row r="82" spans="1:8" s="8" customFormat="1" ht="20.100000000000001" customHeight="1">
      <c r="A82" s="49" t="s">
        <v>38</v>
      </c>
      <c r="B82" s="23">
        <v>0</v>
      </c>
      <c r="C82" s="23">
        <v>0</v>
      </c>
      <c r="D82" s="24">
        <f t="shared" si="40"/>
        <v>0</v>
      </c>
      <c r="E82" s="23">
        <v>0</v>
      </c>
      <c r="F82" s="23">
        <v>0</v>
      </c>
      <c r="G82" s="30">
        <f t="shared" si="41"/>
        <v>0</v>
      </c>
      <c r="H82" s="31">
        <f t="shared" si="42"/>
        <v>0</v>
      </c>
    </row>
    <row r="83" spans="1:8" s="8" customFormat="1" ht="20.100000000000001" customHeight="1">
      <c r="A83" s="49" t="s">
        <v>39</v>
      </c>
      <c r="B83" s="23">
        <v>0</v>
      </c>
      <c r="C83" s="23">
        <v>0</v>
      </c>
      <c r="D83" s="24">
        <f t="shared" si="40"/>
        <v>0</v>
      </c>
      <c r="E83" s="23">
        <v>0</v>
      </c>
      <c r="F83" s="23">
        <v>0</v>
      </c>
      <c r="G83" s="30">
        <f t="shared" si="41"/>
        <v>0</v>
      </c>
      <c r="H83" s="31">
        <f t="shared" si="42"/>
        <v>0</v>
      </c>
    </row>
    <row r="84" spans="1:8" s="8" customFormat="1" ht="20.100000000000001" customHeight="1">
      <c r="A84" s="49" t="s">
        <v>40</v>
      </c>
      <c r="B84" s="23">
        <v>46384</v>
      </c>
      <c r="C84" s="23">
        <v>0</v>
      </c>
      <c r="D84" s="24">
        <f t="shared" si="40"/>
        <v>46384</v>
      </c>
      <c r="E84" s="23">
        <v>0</v>
      </c>
      <c r="F84" s="23">
        <v>0</v>
      </c>
      <c r="G84" s="30">
        <f t="shared" si="41"/>
        <v>0</v>
      </c>
      <c r="H84" s="31">
        <f t="shared" si="42"/>
        <v>46384</v>
      </c>
    </row>
    <row r="85" spans="1:8" s="8" customFormat="1" ht="20.100000000000001" customHeight="1">
      <c r="A85" s="49" t="s">
        <v>41</v>
      </c>
      <c r="B85" s="23">
        <v>0</v>
      </c>
      <c r="C85" s="23">
        <v>0</v>
      </c>
      <c r="D85" s="24">
        <f t="shared" si="40"/>
        <v>0</v>
      </c>
      <c r="E85" s="23">
        <v>0</v>
      </c>
      <c r="F85" s="23">
        <v>0</v>
      </c>
      <c r="G85" s="30">
        <f t="shared" si="41"/>
        <v>0</v>
      </c>
      <c r="H85" s="31">
        <f t="shared" si="42"/>
        <v>0</v>
      </c>
    </row>
    <row r="86" spans="1:8" s="8" customFormat="1" ht="20.100000000000001" customHeight="1">
      <c r="A86" s="49" t="s">
        <v>42</v>
      </c>
      <c r="B86" s="23">
        <v>97670</v>
      </c>
      <c r="C86" s="23">
        <v>0</v>
      </c>
      <c r="D86" s="24">
        <f t="shared" si="40"/>
        <v>97670</v>
      </c>
      <c r="E86" s="23">
        <v>0</v>
      </c>
      <c r="F86" s="23">
        <v>0</v>
      </c>
      <c r="G86" s="30">
        <f t="shared" si="41"/>
        <v>0</v>
      </c>
      <c r="H86" s="31">
        <f t="shared" si="42"/>
        <v>97670</v>
      </c>
    </row>
    <row r="87" spans="1:8" s="8" customFormat="1" ht="20.100000000000001" customHeight="1">
      <c r="A87" s="50" t="s">
        <v>116</v>
      </c>
      <c r="B87" s="23">
        <v>11396</v>
      </c>
      <c r="C87" s="23">
        <v>0</v>
      </c>
      <c r="D87" s="24">
        <f t="shared" si="40"/>
        <v>11396</v>
      </c>
      <c r="E87" s="23">
        <v>2722</v>
      </c>
      <c r="F87" s="23">
        <v>0</v>
      </c>
      <c r="G87" s="30">
        <f t="shared" si="41"/>
        <v>2722</v>
      </c>
      <c r="H87" s="31">
        <f t="shared" si="42"/>
        <v>14118</v>
      </c>
    </row>
    <row r="88" spans="1:8" s="8" customFormat="1" ht="20.100000000000001" customHeight="1">
      <c r="A88" s="49" t="s">
        <v>43</v>
      </c>
      <c r="B88" s="23">
        <v>0</v>
      </c>
      <c r="C88" s="23">
        <v>0</v>
      </c>
      <c r="D88" s="24">
        <f t="shared" si="40"/>
        <v>0</v>
      </c>
      <c r="E88" s="23">
        <v>0</v>
      </c>
      <c r="F88" s="23">
        <v>0</v>
      </c>
      <c r="G88" s="30">
        <f t="shared" si="41"/>
        <v>0</v>
      </c>
      <c r="H88" s="31">
        <f t="shared" si="42"/>
        <v>0</v>
      </c>
    </row>
    <row r="89" spans="1:8" s="8" customFormat="1" ht="20.100000000000001" customHeight="1" thickBot="1">
      <c r="A89" s="27" t="s">
        <v>16</v>
      </c>
      <c r="B89" s="28">
        <f>SUM(B73:B88)</f>
        <v>525898</v>
      </c>
      <c r="C89" s="28">
        <f t="shared" ref="C89" si="43">SUM(C73:C88)</f>
        <v>82277</v>
      </c>
      <c r="D89" s="28">
        <f t="shared" ref="D89" si="44">SUM(D73:D88)</f>
        <v>608175</v>
      </c>
      <c r="E89" s="28">
        <f t="shared" ref="E89" si="45">SUM(E73:E88)</f>
        <v>1050084</v>
      </c>
      <c r="F89" s="28">
        <f t="shared" ref="F89" si="46">SUM(F73:F88)</f>
        <v>12406</v>
      </c>
      <c r="G89" s="28">
        <f t="shared" ref="G89" si="47">SUM(G73:G88)</f>
        <v>1062490</v>
      </c>
      <c r="H89" s="28">
        <f t="shared" ref="H89" si="48">SUM(H73:H88)</f>
        <v>1670665</v>
      </c>
    </row>
    <row r="90" spans="1:8" s="20" customFormat="1" ht="20.100000000000001" customHeight="1" thickBot="1">
      <c r="A90" s="510"/>
      <c r="B90" s="511"/>
      <c r="C90" s="511"/>
      <c r="D90" s="511"/>
      <c r="E90" s="511"/>
      <c r="F90" s="511"/>
      <c r="G90" s="511"/>
      <c r="H90" s="511"/>
    </row>
    <row r="91" spans="1:8" s="20" customFormat="1" ht="20.100000000000001" customHeight="1">
      <c r="A91" s="507" t="s">
        <v>46</v>
      </c>
      <c r="B91" s="508"/>
      <c r="C91" s="508"/>
      <c r="D91" s="508"/>
      <c r="E91" s="508"/>
      <c r="F91" s="508"/>
      <c r="G91" s="508"/>
      <c r="H91" s="509"/>
    </row>
    <row r="92" spans="1:8" s="8" customFormat="1" ht="20.100000000000001" customHeight="1">
      <c r="A92" s="512" t="s">
        <v>14</v>
      </c>
      <c r="B92" s="514" t="s">
        <v>29</v>
      </c>
      <c r="C92" s="514"/>
      <c r="D92" s="514"/>
      <c r="E92" s="514" t="s">
        <v>30</v>
      </c>
      <c r="F92" s="514"/>
      <c r="G92" s="514"/>
      <c r="H92" s="506" t="s">
        <v>16</v>
      </c>
    </row>
    <row r="93" spans="1:8" s="8" customFormat="1" ht="20.100000000000001" customHeight="1">
      <c r="A93" s="513"/>
      <c r="B93" s="46" t="s">
        <v>44</v>
      </c>
      <c r="C93" s="46" t="s">
        <v>45</v>
      </c>
      <c r="D93" s="46" t="s">
        <v>16</v>
      </c>
      <c r="E93" s="46" t="s">
        <v>44</v>
      </c>
      <c r="F93" s="46" t="s">
        <v>45</v>
      </c>
      <c r="G93" s="46" t="s">
        <v>16</v>
      </c>
      <c r="H93" s="506"/>
    </row>
    <row r="94" spans="1:8" s="8" customFormat="1" ht="20.100000000000001" customHeight="1">
      <c r="A94" s="32" t="s">
        <v>76</v>
      </c>
      <c r="B94" s="21">
        <v>385266</v>
      </c>
      <c r="C94" s="21">
        <v>85568</v>
      </c>
      <c r="D94" s="22">
        <f>B94+C94</f>
        <v>470834</v>
      </c>
      <c r="E94" s="21">
        <v>31322</v>
      </c>
      <c r="F94" s="21">
        <v>12902</v>
      </c>
      <c r="G94" s="29">
        <f>E94+F94</f>
        <v>44224</v>
      </c>
      <c r="H94" s="31">
        <f>SUM(D94,G94)</f>
        <v>515058</v>
      </c>
    </row>
    <row r="95" spans="1:8" s="8" customFormat="1" ht="20.100000000000001" customHeight="1">
      <c r="A95" s="49" t="s">
        <v>32</v>
      </c>
      <c r="B95" s="21">
        <v>0</v>
      </c>
      <c r="C95" s="21">
        <v>0</v>
      </c>
      <c r="D95" s="22">
        <f>B95+C95</f>
        <v>0</v>
      </c>
      <c r="E95" s="21">
        <v>0</v>
      </c>
      <c r="F95" s="21">
        <v>0</v>
      </c>
      <c r="G95" s="29">
        <f>E95+F95</f>
        <v>0</v>
      </c>
      <c r="H95" s="31">
        <f>SUM(D95,G95)</f>
        <v>0</v>
      </c>
    </row>
    <row r="96" spans="1:8" s="8" customFormat="1" ht="20.100000000000001" customHeight="1">
      <c r="A96" s="49" t="s">
        <v>33</v>
      </c>
      <c r="B96" s="23">
        <v>0</v>
      </c>
      <c r="C96" s="23">
        <v>0</v>
      </c>
      <c r="D96" s="24">
        <f t="shared" ref="D96:D109" si="49">B96+C96</f>
        <v>0</v>
      </c>
      <c r="E96" s="23">
        <v>1035662</v>
      </c>
      <c r="F96" s="23">
        <v>0</v>
      </c>
      <c r="G96" s="30">
        <f t="shared" ref="G96:G109" si="50">E96+F96</f>
        <v>1035662</v>
      </c>
      <c r="H96" s="31">
        <f t="shared" ref="H96:H109" si="51">SUM(D96,G96)</f>
        <v>1035662</v>
      </c>
    </row>
    <row r="97" spans="1:8" s="8" customFormat="1" ht="20.100000000000001" customHeight="1">
      <c r="A97" s="49" t="s">
        <v>34</v>
      </c>
      <c r="B97" s="23">
        <v>0</v>
      </c>
      <c r="C97" s="23">
        <v>0</v>
      </c>
      <c r="D97" s="24">
        <f t="shared" si="49"/>
        <v>0</v>
      </c>
      <c r="E97" s="23">
        <v>22272</v>
      </c>
      <c r="F97" s="23">
        <v>0</v>
      </c>
      <c r="G97" s="30">
        <f t="shared" si="50"/>
        <v>22272</v>
      </c>
      <c r="H97" s="31">
        <f t="shared" si="51"/>
        <v>22272</v>
      </c>
    </row>
    <row r="98" spans="1:8" s="8" customFormat="1" ht="20.100000000000001" customHeight="1">
      <c r="A98" s="41" t="s">
        <v>95</v>
      </c>
      <c r="B98" s="23">
        <v>0</v>
      </c>
      <c r="C98" s="23">
        <v>0</v>
      </c>
      <c r="D98" s="24">
        <f t="shared" si="49"/>
        <v>0</v>
      </c>
      <c r="E98" s="23">
        <v>0</v>
      </c>
      <c r="F98" s="23">
        <v>0</v>
      </c>
      <c r="G98" s="30">
        <f t="shared" si="50"/>
        <v>0</v>
      </c>
      <c r="H98" s="31">
        <f t="shared" si="51"/>
        <v>0</v>
      </c>
    </row>
    <row r="99" spans="1:8" s="8" customFormat="1" ht="20.100000000000001" customHeight="1">
      <c r="A99" s="49" t="s">
        <v>35</v>
      </c>
      <c r="B99" s="23">
        <v>0</v>
      </c>
      <c r="C99" s="23">
        <v>0</v>
      </c>
      <c r="D99" s="24">
        <f t="shared" si="49"/>
        <v>0</v>
      </c>
      <c r="E99" s="23">
        <v>0</v>
      </c>
      <c r="F99" s="23">
        <v>0</v>
      </c>
      <c r="G99" s="30">
        <f t="shared" si="50"/>
        <v>0</v>
      </c>
      <c r="H99" s="31">
        <f t="shared" si="51"/>
        <v>0</v>
      </c>
    </row>
    <row r="100" spans="1:8" s="8" customFormat="1" ht="20.100000000000001" customHeight="1">
      <c r="A100" s="49" t="s">
        <v>36</v>
      </c>
      <c r="B100" s="23">
        <v>0</v>
      </c>
      <c r="C100" s="23">
        <v>0</v>
      </c>
      <c r="D100" s="24">
        <f t="shared" si="49"/>
        <v>0</v>
      </c>
      <c r="E100" s="23">
        <v>0</v>
      </c>
      <c r="F100" s="23">
        <v>0</v>
      </c>
      <c r="G100" s="30">
        <f t="shared" si="50"/>
        <v>0</v>
      </c>
      <c r="H100" s="31">
        <f t="shared" si="51"/>
        <v>0</v>
      </c>
    </row>
    <row r="101" spans="1:8" s="8" customFormat="1" ht="20.100000000000001" customHeight="1">
      <c r="A101" s="49" t="s">
        <v>37</v>
      </c>
      <c r="B101" s="23">
        <v>0</v>
      </c>
      <c r="C101" s="23">
        <v>0</v>
      </c>
      <c r="D101" s="24">
        <f t="shared" si="49"/>
        <v>0</v>
      </c>
      <c r="E101" s="23">
        <v>0</v>
      </c>
      <c r="F101" s="23">
        <v>0</v>
      </c>
      <c r="G101" s="30">
        <f t="shared" si="50"/>
        <v>0</v>
      </c>
      <c r="H101" s="31">
        <f t="shared" si="51"/>
        <v>0</v>
      </c>
    </row>
    <row r="102" spans="1:8" s="8" customFormat="1" ht="20.100000000000001" customHeight="1">
      <c r="A102" s="49" t="s">
        <v>15</v>
      </c>
      <c r="B102" s="23">
        <v>0</v>
      </c>
      <c r="C102" s="23">
        <v>0</v>
      </c>
      <c r="D102" s="24">
        <f t="shared" si="49"/>
        <v>0</v>
      </c>
      <c r="E102" s="23">
        <v>0</v>
      </c>
      <c r="F102" s="23">
        <v>0</v>
      </c>
      <c r="G102" s="30">
        <f t="shared" si="50"/>
        <v>0</v>
      </c>
      <c r="H102" s="31">
        <f t="shared" si="51"/>
        <v>0</v>
      </c>
    </row>
    <row r="103" spans="1:8" s="8" customFormat="1" ht="20.100000000000001" customHeight="1">
      <c r="A103" s="49" t="s">
        <v>38</v>
      </c>
      <c r="B103" s="23">
        <v>0</v>
      </c>
      <c r="C103" s="23">
        <v>0</v>
      </c>
      <c r="D103" s="24">
        <f t="shared" si="49"/>
        <v>0</v>
      </c>
      <c r="E103" s="23">
        <v>0</v>
      </c>
      <c r="F103" s="23">
        <v>0</v>
      </c>
      <c r="G103" s="30">
        <f t="shared" si="50"/>
        <v>0</v>
      </c>
      <c r="H103" s="31">
        <f t="shared" si="51"/>
        <v>0</v>
      </c>
    </row>
    <row r="104" spans="1:8" s="8" customFormat="1" ht="20.100000000000001" customHeight="1">
      <c r="A104" s="49" t="s">
        <v>39</v>
      </c>
      <c r="B104" s="23">
        <v>0</v>
      </c>
      <c r="C104" s="23">
        <v>0</v>
      </c>
      <c r="D104" s="24">
        <f t="shared" si="49"/>
        <v>0</v>
      </c>
      <c r="E104" s="23">
        <v>0</v>
      </c>
      <c r="F104" s="23">
        <v>0</v>
      </c>
      <c r="G104" s="30">
        <f t="shared" si="50"/>
        <v>0</v>
      </c>
      <c r="H104" s="31">
        <f t="shared" si="51"/>
        <v>0</v>
      </c>
    </row>
    <row r="105" spans="1:8" s="8" customFormat="1" ht="20.100000000000001" customHeight="1">
      <c r="A105" s="49" t="s">
        <v>40</v>
      </c>
      <c r="B105" s="23">
        <v>48240</v>
      </c>
      <c r="C105" s="23">
        <v>0</v>
      </c>
      <c r="D105" s="24">
        <f t="shared" si="49"/>
        <v>48240</v>
      </c>
      <c r="E105" s="23">
        <v>0</v>
      </c>
      <c r="F105" s="23">
        <v>0</v>
      </c>
      <c r="G105" s="30">
        <f t="shared" si="50"/>
        <v>0</v>
      </c>
      <c r="H105" s="31">
        <f t="shared" si="51"/>
        <v>48240</v>
      </c>
    </row>
    <row r="106" spans="1:8" s="8" customFormat="1" ht="20.100000000000001" customHeight="1">
      <c r="A106" s="49" t="s">
        <v>41</v>
      </c>
      <c r="B106" s="23">
        <v>0</v>
      </c>
      <c r="C106" s="23">
        <v>0</v>
      </c>
      <c r="D106" s="24">
        <f t="shared" si="49"/>
        <v>0</v>
      </c>
      <c r="E106" s="23">
        <v>0</v>
      </c>
      <c r="F106" s="23">
        <v>0</v>
      </c>
      <c r="G106" s="30">
        <f t="shared" si="50"/>
        <v>0</v>
      </c>
      <c r="H106" s="31">
        <f t="shared" si="51"/>
        <v>0</v>
      </c>
    </row>
    <row r="107" spans="1:8" s="8" customFormat="1" ht="20.100000000000001" customHeight="1">
      <c r="A107" s="49" t="s">
        <v>42</v>
      </c>
      <c r="B107" s="23">
        <v>101576</v>
      </c>
      <c r="C107" s="23">
        <v>0</v>
      </c>
      <c r="D107" s="24">
        <f t="shared" si="49"/>
        <v>101576</v>
      </c>
      <c r="E107" s="23">
        <v>0</v>
      </c>
      <c r="F107" s="23">
        <v>0</v>
      </c>
      <c r="G107" s="30">
        <f t="shared" si="50"/>
        <v>0</v>
      </c>
      <c r="H107" s="31">
        <f t="shared" si="51"/>
        <v>101576</v>
      </c>
    </row>
    <row r="108" spans="1:8" s="8" customFormat="1" ht="20.100000000000001" customHeight="1">
      <c r="A108" s="50" t="s">
        <v>116</v>
      </c>
      <c r="B108" s="23">
        <v>11852</v>
      </c>
      <c r="C108" s="23">
        <v>0</v>
      </c>
      <c r="D108" s="24">
        <f t="shared" si="49"/>
        <v>11852</v>
      </c>
      <c r="E108" s="23">
        <v>2831</v>
      </c>
      <c r="F108" s="23">
        <v>0</v>
      </c>
      <c r="G108" s="30">
        <f t="shared" si="50"/>
        <v>2831</v>
      </c>
      <c r="H108" s="31">
        <f t="shared" si="51"/>
        <v>14683</v>
      </c>
    </row>
    <row r="109" spans="1:8" s="8" customFormat="1" ht="20.100000000000001" customHeight="1">
      <c r="A109" s="49" t="s">
        <v>43</v>
      </c>
      <c r="B109" s="23">
        <v>0</v>
      </c>
      <c r="C109" s="23">
        <v>0</v>
      </c>
      <c r="D109" s="24">
        <f t="shared" si="49"/>
        <v>0</v>
      </c>
      <c r="E109" s="23">
        <v>0</v>
      </c>
      <c r="F109" s="23">
        <v>0</v>
      </c>
      <c r="G109" s="30">
        <f t="shared" si="50"/>
        <v>0</v>
      </c>
      <c r="H109" s="31">
        <f t="shared" si="51"/>
        <v>0</v>
      </c>
    </row>
    <row r="110" spans="1:8" s="8" customFormat="1" ht="20.100000000000001" customHeight="1" thickBot="1">
      <c r="A110" s="27" t="s">
        <v>16</v>
      </c>
      <c r="B110" s="28">
        <f>SUM(B94:B109)</f>
        <v>546934</v>
      </c>
      <c r="C110" s="28">
        <f t="shared" ref="C110" si="52">SUM(C94:C109)</f>
        <v>85568</v>
      </c>
      <c r="D110" s="28">
        <f t="shared" ref="D110" si="53">SUM(D94:D109)</f>
        <v>632502</v>
      </c>
      <c r="E110" s="28">
        <f t="shared" ref="E110" si="54">SUM(E94:E109)</f>
        <v>1092087</v>
      </c>
      <c r="F110" s="28">
        <f t="shared" ref="F110" si="55">SUM(F94:F109)</f>
        <v>12902</v>
      </c>
      <c r="G110" s="28">
        <f t="shared" ref="G110" si="56">SUM(G94:G109)</f>
        <v>1104989</v>
      </c>
      <c r="H110" s="28">
        <f t="shared" ref="H110" si="57">SUM(H94:H109)</f>
        <v>1737491</v>
      </c>
    </row>
    <row r="111" spans="1:8" ht="20.100000000000001" customHeight="1"/>
    <row r="112" spans="1:8" ht="20.100000000000001" customHeight="1" thickBot="1"/>
    <row r="113" spans="1:14" s="8" customFormat="1" ht="20.100000000000001" customHeight="1" thickBot="1">
      <c r="A113" s="563" t="s">
        <v>14</v>
      </c>
      <c r="B113" s="564"/>
      <c r="C113" s="564"/>
      <c r="D113" s="565"/>
      <c r="E113" s="33" t="s">
        <v>92</v>
      </c>
      <c r="F113" s="569" t="s">
        <v>47</v>
      </c>
      <c r="G113" s="570"/>
      <c r="H113" s="571"/>
    </row>
    <row r="114" spans="1:14" s="8" customFormat="1" ht="20.100000000000001" customHeight="1">
      <c r="A114" s="566" t="s">
        <v>76</v>
      </c>
      <c r="B114" s="567"/>
      <c r="C114" s="567"/>
      <c r="D114" s="568"/>
      <c r="E114" s="39" t="s">
        <v>93</v>
      </c>
      <c r="F114" s="556" t="s">
        <v>91</v>
      </c>
      <c r="G114" s="557"/>
      <c r="H114" s="558"/>
    </row>
    <row r="115" spans="1:14" s="8" customFormat="1" ht="20.100000000000001" customHeight="1">
      <c r="A115" s="560" t="s">
        <v>32</v>
      </c>
      <c r="B115" s="561"/>
      <c r="C115" s="561"/>
      <c r="D115" s="562"/>
      <c r="E115" s="39" t="s">
        <v>77</v>
      </c>
      <c r="F115" s="520" t="s">
        <v>48</v>
      </c>
      <c r="G115" s="521"/>
      <c r="H115" s="522"/>
      <c r="J115" s="34"/>
      <c r="K115" s="559"/>
      <c r="L115" s="559"/>
      <c r="M115" s="559"/>
      <c r="N115" s="559"/>
    </row>
    <row r="116" spans="1:14" s="8" customFormat="1" ht="20.100000000000001" customHeight="1">
      <c r="A116" s="538" t="s">
        <v>33</v>
      </c>
      <c r="B116" s="539"/>
      <c r="C116" s="539"/>
      <c r="D116" s="540"/>
      <c r="E116" s="39" t="s">
        <v>78</v>
      </c>
      <c r="F116" s="517" t="s">
        <v>49</v>
      </c>
      <c r="G116" s="518"/>
      <c r="H116" s="519"/>
      <c r="J116" s="34"/>
      <c r="K116" s="35"/>
      <c r="L116" s="35"/>
      <c r="M116" s="35"/>
      <c r="N116" s="35"/>
    </row>
    <row r="117" spans="1:14" s="8" customFormat="1" ht="20.100000000000001" customHeight="1">
      <c r="A117" s="538" t="s">
        <v>34</v>
      </c>
      <c r="B117" s="539"/>
      <c r="C117" s="539"/>
      <c r="D117" s="540"/>
      <c r="E117" s="39" t="s">
        <v>79</v>
      </c>
      <c r="F117" s="517" t="s">
        <v>50</v>
      </c>
      <c r="G117" s="518"/>
      <c r="H117" s="519"/>
      <c r="J117" s="34"/>
      <c r="K117" s="35"/>
      <c r="L117" s="35"/>
      <c r="M117" s="35"/>
      <c r="N117" s="35"/>
    </row>
    <row r="118" spans="1:14" s="8" customFormat="1" ht="20.100000000000001" customHeight="1">
      <c r="A118" s="550" t="s">
        <v>95</v>
      </c>
      <c r="B118" s="551"/>
      <c r="C118" s="551"/>
      <c r="D118" s="552"/>
      <c r="E118" s="39" t="s">
        <v>96</v>
      </c>
      <c r="F118" s="553" t="s">
        <v>97</v>
      </c>
      <c r="G118" s="554"/>
      <c r="H118" s="555"/>
      <c r="J118" s="34"/>
      <c r="K118" s="35"/>
      <c r="L118" s="35"/>
      <c r="M118" s="35"/>
      <c r="N118" s="35"/>
    </row>
    <row r="119" spans="1:14" s="8" customFormat="1" ht="20.100000000000001" customHeight="1">
      <c r="A119" s="538" t="s">
        <v>35</v>
      </c>
      <c r="B119" s="539"/>
      <c r="C119" s="539"/>
      <c r="D119" s="540"/>
      <c r="E119" s="39" t="s">
        <v>80</v>
      </c>
      <c r="F119" s="517" t="s">
        <v>51</v>
      </c>
      <c r="G119" s="518"/>
      <c r="H119" s="519"/>
      <c r="J119" s="34"/>
      <c r="K119" s="35"/>
      <c r="L119" s="35"/>
      <c r="M119" s="35"/>
      <c r="N119" s="35"/>
    </row>
    <row r="120" spans="1:14" s="8" customFormat="1" ht="20.100000000000001" customHeight="1">
      <c r="A120" s="538" t="s">
        <v>36</v>
      </c>
      <c r="B120" s="539"/>
      <c r="C120" s="539"/>
      <c r="D120" s="540"/>
      <c r="E120" s="39" t="s">
        <v>81</v>
      </c>
      <c r="F120" s="517" t="s">
        <v>52</v>
      </c>
      <c r="G120" s="518"/>
      <c r="H120" s="519"/>
      <c r="J120" s="34"/>
      <c r="K120" s="35"/>
      <c r="L120" s="35"/>
      <c r="M120" s="35"/>
      <c r="N120" s="35"/>
    </row>
    <row r="121" spans="1:14" s="8" customFormat="1" ht="20.100000000000001" customHeight="1">
      <c r="A121" s="538" t="s">
        <v>37</v>
      </c>
      <c r="B121" s="539"/>
      <c r="C121" s="539"/>
      <c r="D121" s="540"/>
      <c r="E121" s="39" t="s">
        <v>82</v>
      </c>
      <c r="F121" s="517" t="s">
        <v>53</v>
      </c>
      <c r="G121" s="518"/>
      <c r="H121" s="519"/>
      <c r="J121" s="34"/>
      <c r="K121" s="35"/>
      <c r="L121" s="35"/>
      <c r="M121" s="35"/>
      <c r="N121" s="35"/>
    </row>
    <row r="122" spans="1:14" s="8" customFormat="1" ht="20.100000000000001" customHeight="1">
      <c r="A122" s="538" t="s">
        <v>15</v>
      </c>
      <c r="B122" s="539"/>
      <c r="C122" s="539"/>
      <c r="D122" s="540"/>
      <c r="E122" s="39" t="s">
        <v>83</v>
      </c>
      <c r="F122" s="517" t="s">
        <v>54</v>
      </c>
      <c r="G122" s="518"/>
      <c r="H122" s="519"/>
      <c r="J122" s="34"/>
      <c r="K122" s="35"/>
      <c r="L122" s="35"/>
      <c r="M122" s="35"/>
      <c r="N122" s="35"/>
    </row>
    <row r="123" spans="1:14" s="8" customFormat="1" ht="20.100000000000001" customHeight="1">
      <c r="A123" s="538" t="s">
        <v>55</v>
      </c>
      <c r="B123" s="539"/>
      <c r="C123" s="539"/>
      <c r="D123" s="540"/>
      <c r="E123" s="40"/>
      <c r="F123" s="523"/>
      <c r="G123" s="524"/>
      <c r="H123" s="525"/>
      <c r="J123" s="34"/>
      <c r="K123" s="35"/>
      <c r="L123" s="35"/>
      <c r="M123" s="35"/>
      <c r="N123" s="35"/>
    </row>
    <row r="124" spans="1:14" s="8" customFormat="1" ht="20.100000000000001" customHeight="1">
      <c r="A124" s="544" t="s">
        <v>56</v>
      </c>
      <c r="B124" s="545"/>
      <c r="C124" s="545"/>
      <c r="D124" s="546"/>
      <c r="E124" s="39" t="s">
        <v>84</v>
      </c>
      <c r="F124" s="517" t="s">
        <v>57</v>
      </c>
      <c r="G124" s="518"/>
      <c r="H124" s="519"/>
      <c r="J124" s="34"/>
      <c r="K124" s="36"/>
      <c r="L124" s="36"/>
      <c r="M124" s="36"/>
      <c r="N124" s="36"/>
    </row>
    <row r="125" spans="1:14" s="8" customFormat="1" ht="20.100000000000001" customHeight="1">
      <c r="A125" s="544" t="s">
        <v>58</v>
      </c>
      <c r="B125" s="545"/>
      <c r="C125" s="545"/>
      <c r="D125" s="546"/>
      <c r="E125" s="39" t="s">
        <v>85</v>
      </c>
      <c r="F125" s="517" t="s">
        <v>59</v>
      </c>
      <c r="G125" s="518"/>
      <c r="H125" s="519"/>
      <c r="J125" s="34"/>
      <c r="K125" s="36"/>
      <c r="L125" s="36"/>
      <c r="M125" s="36"/>
      <c r="N125" s="36"/>
    </row>
    <row r="126" spans="1:14" s="8" customFormat="1" ht="20.100000000000001" customHeight="1">
      <c r="A126" s="544" t="s">
        <v>60</v>
      </c>
      <c r="B126" s="545"/>
      <c r="C126" s="545"/>
      <c r="D126" s="546"/>
      <c r="E126" s="39" t="s">
        <v>86</v>
      </c>
      <c r="F126" s="517" t="s">
        <v>61</v>
      </c>
      <c r="G126" s="518"/>
      <c r="H126" s="519"/>
      <c r="J126" s="34"/>
      <c r="K126" s="36"/>
      <c r="L126" s="36"/>
      <c r="M126" s="36"/>
      <c r="N126" s="36"/>
    </row>
    <row r="127" spans="1:14" s="8" customFormat="1" ht="20.100000000000001" customHeight="1">
      <c r="A127" s="538" t="s">
        <v>39</v>
      </c>
      <c r="B127" s="539"/>
      <c r="C127" s="539"/>
      <c r="D127" s="540"/>
      <c r="E127" s="40"/>
      <c r="F127" s="526"/>
      <c r="G127" s="527"/>
      <c r="H127" s="528"/>
      <c r="J127" s="34"/>
      <c r="K127" s="35"/>
      <c r="L127" s="35"/>
      <c r="M127" s="35"/>
      <c r="N127" s="35"/>
    </row>
    <row r="128" spans="1:14" s="8" customFormat="1" ht="20.100000000000001" customHeight="1">
      <c r="A128" s="544" t="s">
        <v>62</v>
      </c>
      <c r="B128" s="545"/>
      <c r="C128" s="545"/>
      <c r="D128" s="546"/>
      <c r="E128" s="39" t="s">
        <v>87</v>
      </c>
      <c r="F128" s="517" t="s">
        <v>63</v>
      </c>
      <c r="G128" s="518"/>
      <c r="H128" s="519"/>
      <c r="J128" s="34"/>
      <c r="K128" s="36"/>
      <c r="L128" s="36"/>
      <c r="M128" s="36"/>
      <c r="N128" s="36"/>
    </row>
    <row r="129" spans="1:14" s="8" customFormat="1" ht="20.100000000000001" customHeight="1">
      <c r="A129" s="544" t="s">
        <v>64</v>
      </c>
      <c r="B129" s="545"/>
      <c r="C129" s="545"/>
      <c r="D129" s="546"/>
      <c r="E129" s="39" t="s">
        <v>88</v>
      </c>
      <c r="F129" s="517" t="s">
        <v>65</v>
      </c>
      <c r="G129" s="518"/>
      <c r="H129" s="519"/>
      <c r="J129" s="34"/>
      <c r="K129" s="36"/>
      <c r="L129" s="36"/>
      <c r="M129" s="36"/>
      <c r="N129" s="36"/>
    </row>
    <row r="130" spans="1:14" s="8" customFormat="1" ht="20.100000000000001" customHeight="1">
      <c r="A130" s="544" t="s">
        <v>66</v>
      </c>
      <c r="B130" s="545"/>
      <c r="C130" s="545"/>
      <c r="D130" s="546"/>
      <c r="E130" s="39" t="s">
        <v>89</v>
      </c>
      <c r="F130" s="517" t="s">
        <v>67</v>
      </c>
      <c r="G130" s="518"/>
      <c r="H130" s="519"/>
      <c r="J130" s="34"/>
      <c r="K130" s="36"/>
      <c r="L130" s="36"/>
      <c r="M130" s="36"/>
      <c r="N130" s="36"/>
    </row>
    <row r="131" spans="1:14" s="20" customFormat="1" ht="20.100000000000001" customHeight="1">
      <c r="A131" s="541" t="s">
        <v>68</v>
      </c>
      <c r="B131" s="542"/>
      <c r="C131" s="542"/>
      <c r="D131" s="543"/>
      <c r="E131" s="39" t="s">
        <v>90</v>
      </c>
      <c r="F131" s="532" t="s">
        <v>69</v>
      </c>
      <c r="G131" s="533"/>
      <c r="H131" s="534"/>
      <c r="J131" s="34"/>
      <c r="K131" s="37"/>
      <c r="L131" s="37"/>
      <c r="M131" s="37"/>
      <c r="N131" s="37"/>
    </row>
    <row r="132" spans="1:14" s="8" customFormat="1" ht="20.100000000000001" customHeight="1">
      <c r="A132" s="538" t="s">
        <v>40</v>
      </c>
      <c r="B132" s="539"/>
      <c r="C132" s="539"/>
      <c r="D132" s="540"/>
      <c r="E132" s="39" t="s">
        <v>93</v>
      </c>
      <c r="F132" s="517" t="s">
        <v>70</v>
      </c>
      <c r="G132" s="518"/>
      <c r="H132" s="519"/>
      <c r="J132" s="34"/>
      <c r="K132" s="35"/>
      <c r="L132" s="35"/>
      <c r="M132" s="35"/>
      <c r="N132" s="35"/>
    </row>
    <row r="133" spans="1:14" s="8" customFormat="1" ht="20.100000000000001" customHeight="1">
      <c r="A133" s="538" t="s">
        <v>41</v>
      </c>
      <c r="B133" s="539"/>
      <c r="C133" s="539"/>
      <c r="D133" s="540"/>
      <c r="E133" s="39" t="s">
        <v>93</v>
      </c>
      <c r="F133" s="517" t="s">
        <v>71</v>
      </c>
      <c r="G133" s="518"/>
      <c r="H133" s="519"/>
      <c r="J133" s="34"/>
      <c r="K133" s="35"/>
      <c r="L133" s="35"/>
      <c r="M133" s="35"/>
      <c r="N133" s="35"/>
    </row>
    <row r="134" spans="1:14" s="8" customFormat="1" ht="20.100000000000001" customHeight="1">
      <c r="A134" s="538" t="s">
        <v>42</v>
      </c>
      <c r="B134" s="539"/>
      <c r="C134" s="539"/>
      <c r="D134" s="540"/>
      <c r="E134" s="39" t="s">
        <v>94</v>
      </c>
      <c r="F134" s="517" t="s">
        <v>72</v>
      </c>
      <c r="G134" s="518"/>
      <c r="H134" s="519"/>
      <c r="J134" s="34"/>
      <c r="K134" s="35"/>
      <c r="L134" s="35"/>
      <c r="M134" s="35"/>
      <c r="N134" s="35"/>
    </row>
    <row r="135" spans="1:14" s="8" customFormat="1" ht="20.100000000000001" customHeight="1" thickBot="1">
      <c r="A135" s="535" t="s">
        <v>43</v>
      </c>
      <c r="B135" s="536"/>
      <c r="C135" s="536"/>
      <c r="D135" s="537"/>
      <c r="E135" s="38" t="s">
        <v>93</v>
      </c>
      <c r="F135" s="529" t="s">
        <v>73</v>
      </c>
      <c r="G135" s="530"/>
      <c r="H135" s="531"/>
      <c r="J135" s="34"/>
      <c r="K135" s="35"/>
      <c r="L135" s="35"/>
      <c r="M135" s="35"/>
      <c r="N135" s="3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1"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cols>
    <col min="1" max="16384" width="9.140625" style="16"/>
  </cols>
  <sheetData>
    <row r="1" spans="1:2">
      <c r="A1" s="12" t="s">
        <v>17</v>
      </c>
      <c r="B1" s="12" t="s">
        <v>18</v>
      </c>
    </row>
    <row r="2" spans="1:2">
      <c r="A2" s="16">
        <v>1</v>
      </c>
      <c r="B2" s="12" t="s">
        <v>19</v>
      </c>
    </row>
    <row r="3" spans="1:2">
      <c r="A3" s="16">
        <v>2</v>
      </c>
      <c r="B3" s="12" t="s">
        <v>20</v>
      </c>
    </row>
    <row r="4" spans="1:2">
      <c r="A4" s="16">
        <v>3</v>
      </c>
    </row>
    <row r="5" spans="1:2">
      <c r="A5" s="16">
        <v>4</v>
      </c>
    </row>
    <row r="6" spans="1:2">
      <c r="A6" s="16">
        <v>5</v>
      </c>
    </row>
    <row r="7" spans="1:2">
      <c r="A7" s="16">
        <v>6</v>
      </c>
    </row>
    <row r="8" spans="1:2">
      <c r="A8" s="16">
        <v>7</v>
      </c>
    </row>
    <row r="9" spans="1:2">
      <c r="A9" s="16">
        <v>8</v>
      </c>
    </row>
    <row r="10" spans="1:2">
      <c r="A10" s="16">
        <v>9</v>
      </c>
    </row>
    <row r="11" spans="1:2">
      <c r="A11" s="16">
        <v>10</v>
      </c>
    </row>
    <row r="12" spans="1:2">
      <c r="A12" s="16">
        <v>11</v>
      </c>
    </row>
    <row r="13" spans="1:2">
      <c r="A13" s="16">
        <v>12</v>
      </c>
    </row>
    <row r="14" spans="1:2">
      <c r="A14" s="16">
        <v>13</v>
      </c>
    </row>
    <row r="15" spans="1:2">
      <c r="A15" s="16">
        <v>14</v>
      </c>
    </row>
    <row r="16" spans="1:2">
      <c r="A16" s="16">
        <v>15</v>
      </c>
    </row>
    <row r="17" spans="1:1">
      <c r="A17" s="16">
        <v>16</v>
      </c>
    </row>
    <row r="18" spans="1:1">
      <c r="A18" s="16">
        <v>17</v>
      </c>
    </row>
    <row r="19" spans="1:1">
      <c r="A19" s="16">
        <v>18</v>
      </c>
    </row>
    <row r="20" spans="1:1">
      <c r="A20" s="16">
        <v>19</v>
      </c>
    </row>
    <row r="21" spans="1:1">
      <c r="A21" s="16">
        <v>20</v>
      </c>
    </row>
    <row r="22" spans="1:1">
      <c r="A22" s="16">
        <v>21</v>
      </c>
    </row>
    <row r="23" spans="1:1">
      <c r="A23" s="16">
        <v>22</v>
      </c>
    </row>
    <row r="24" spans="1:1">
      <c r="A24" s="16">
        <v>23</v>
      </c>
    </row>
    <row r="25" spans="1:1">
      <c r="A25" s="16">
        <v>24</v>
      </c>
    </row>
    <row r="26" spans="1:1">
      <c r="A26" s="16">
        <v>25</v>
      </c>
    </row>
    <row r="27" spans="1:1">
      <c r="A27" s="16">
        <v>26</v>
      </c>
    </row>
    <row r="28" spans="1:1">
      <c r="A28" s="16">
        <v>27</v>
      </c>
    </row>
    <row r="29" spans="1:1">
      <c r="A29" s="16">
        <v>28</v>
      </c>
    </row>
    <row r="30" spans="1:1">
      <c r="A30" s="16">
        <v>29</v>
      </c>
    </row>
    <row r="31" spans="1:1">
      <c r="A31" s="16">
        <v>30</v>
      </c>
    </row>
    <row r="32" spans="1:1">
      <c r="A32" s="16">
        <v>31</v>
      </c>
    </row>
    <row r="33" spans="1:1">
      <c r="A33" s="16">
        <v>32</v>
      </c>
    </row>
    <row r="34" spans="1:1">
      <c r="A34" s="16">
        <v>33</v>
      </c>
    </row>
    <row r="35" spans="1:1">
      <c r="A35" s="16">
        <v>34</v>
      </c>
    </row>
    <row r="36" spans="1:1">
      <c r="A36" s="16">
        <v>35</v>
      </c>
    </row>
    <row r="37" spans="1:1">
      <c r="A37" s="16">
        <v>36</v>
      </c>
    </row>
    <row r="38" spans="1:1">
      <c r="A38" s="16">
        <v>37</v>
      </c>
    </row>
    <row r="39" spans="1:1">
      <c r="A39" s="16">
        <v>38</v>
      </c>
    </row>
    <row r="40" spans="1:1">
      <c r="A40" s="16">
        <v>39</v>
      </c>
    </row>
    <row r="41" spans="1:1">
      <c r="A41" s="16">
        <v>40</v>
      </c>
    </row>
    <row r="42" spans="1:1">
      <c r="A42" s="16">
        <v>41</v>
      </c>
    </row>
    <row r="43" spans="1:1">
      <c r="A43" s="16">
        <v>42</v>
      </c>
    </row>
    <row r="44" spans="1:1">
      <c r="A44" s="16">
        <v>43</v>
      </c>
    </row>
    <row r="45" spans="1:1">
      <c r="A45" s="16">
        <v>44</v>
      </c>
    </row>
    <row r="46" spans="1:1">
      <c r="A46" s="16">
        <v>45</v>
      </c>
    </row>
    <row r="47" spans="1:1">
      <c r="A47" s="16">
        <v>46</v>
      </c>
    </row>
    <row r="48" spans="1:1">
      <c r="A48" s="16">
        <v>47</v>
      </c>
    </row>
    <row r="49" spans="1:1">
      <c r="A49" s="16">
        <v>48</v>
      </c>
    </row>
    <row r="50" spans="1:1">
      <c r="A50" s="16">
        <v>49</v>
      </c>
    </row>
    <row r="51" spans="1:1">
      <c r="A51" s="16">
        <v>50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'3-Academic-Financial'!Print_Titles</vt:lpstr>
      <vt:lpstr>'4-GF Request'!Print_Titles</vt:lpstr>
      <vt:lpstr>'Finance-Tuition Waivers'!Print_Titles</vt:lpstr>
      <vt:lpstr>Rank</vt:lpstr>
      <vt:lpstr>YesNo</vt:lpstr>
    </vt:vector>
  </TitlesOfParts>
  <Company>Commonwealth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YanZheng</dc:creator>
  <cp:lastModifiedBy>Shepard, Brennan</cp:lastModifiedBy>
  <cp:lastPrinted>2021-04-14T17:17:24Z</cp:lastPrinted>
  <dcterms:created xsi:type="dcterms:W3CDTF">2011-02-22T14:15:27Z</dcterms:created>
  <dcterms:modified xsi:type="dcterms:W3CDTF">2022-10-10T14:29:47Z</dcterms:modified>
</cp:coreProperties>
</file>