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https://myuva-my.sharepoint.com/personal/pqc2f_virginia_edu/Documents/Desktop/"/>
    </mc:Choice>
  </mc:AlternateContent>
  <xr:revisionPtr revIDLastSave="8" documentId="8_{B34503D8-C6AA-4B1F-A880-5910A0458C13}" xr6:coauthVersionLast="47" xr6:coauthVersionMax="47" xr10:uidLastSave="{7830184C-54C7-4827-A10F-C603AACD68DB}"/>
  <bookViews>
    <workbookView xWindow="10815" yWindow="630" windowWidth="25425" windowHeight="18900" tabRatio="799" xr2:uid="{00000000-000D-0000-FFFF-FFFF00000000}"/>
  </bookViews>
  <sheets>
    <sheet name="Instructions" sheetId="24" r:id="rId1"/>
    <sheet name="Institution ID" sheetId="8" r:id="rId2"/>
    <sheet name="1-ISUG T&amp;F Increase Rate" sheetId="30" r:id="rId3"/>
    <sheet name="2-Tuit &amp; Oth NGF Rev" sheetId="2" r:id="rId4"/>
    <sheet name="3-Academic-Financial" sheetId="5" r:id="rId5"/>
    <sheet name="4-GF Request" sheetId="21" r:id="rId6"/>
    <sheet name="5-Financial Aid" sheetId="28" r:id="rId7"/>
    <sheet name="Finance-Tuition Waivers" sheetId="9" state="hidden" r:id="rId8"/>
    <sheet name="Sheet1" sheetId="10" state="hidden" r:id="rId9"/>
  </sheets>
  <externalReferences>
    <externalReference r:id="rId10"/>
  </externalReferences>
  <definedNames>
    <definedName name="_xlnm.Print_Area" localSheetId="4">'3-Academic-Financial'!$A$1:$R$53</definedName>
    <definedName name="_xlnm.Print_Area" localSheetId="5">'4-GF Request'!$A$1:$L$21</definedName>
    <definedName name="_xlnm.Print_Area" localSheetId="7">'Finance-Tuition Waivers'!$A$1:$H$135</definedName>
    <definedName name="_xlnm.Print_Area" localSheetId="1">'Institution ID'!$A$1:$S$8</definedName>
    <definedName name="_xlnm.Print_Area" localSheetId="0">Instructions!$A$1:$A$58</definedName>
    <definedName name="_xlnm.Print_Titles" localSheetId="4">'3-Academic-Financial'!$1:$2</definedName>
    <definedName name="_xlnm.Print_Titles" localSheetId="5">'4-GF Request'!$1:$9</definedName>
    <definedName name="_xlnm.Print_Titles" localSheetId="7">'Finance-Tuition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21" l="1"/>
  <c r="A20" i="30"/>
  <c r="A14" i="30"/>
  <c r="A9" i="30"/>
  <c r="O43" i="5"/>
  <c r="N43" i="5"/>
  <c r="M43" i="5"/>
  <c r="L43" i="5"/>
  <c r="K43" i="5"/>
  <c r="J43" i="5"/>
  <c r="I43" i="5"/>
  <c r="H43" i="5"/>
  <c r="G43" i="5"/>
  <c r="F43" i="5"/>
  <c r="E43" i="5"/>
  <c r="D43" i="5"/>
  <c r="K20" i="30"/>
  <c r="I20" i="30"/>
  <c r="E20" i="30"/>
  <c r="C20" i="30"/>
  <c r="K14" i="30"/>
  <c r="I14" i="30"/>
  <c r="B14" i="30"/>
  <c r="C14" i="30" s="1"/>
  <c r="D14" i="30"/>
  <c r="E14" i="30" s="1"/>
  <c r="K9" i="30"/>
  <c r="I9" i="30"/>
  <c r="E9" i="30"/>
  <c r="C9" i="30"/>
  <c r="A2" i="30"/>
  <c r="E22" i="2"/>
  <c r="J38" i="5"/>
  <c r="M36" i="5"/>
  <c r="G38" i="5"/>
  <c r="I25" i="28"/>
  <c r="M34" i="5"/>
  <c r="J34" i="5"/>
  <c r="N57" i="28"/>
  <c r="T25" i="28"/>
  <c r="M40" i="5"/>
  <c r="M39" i="5"/>
  <c r="J40" i="5"/>
  <c r="J39" i="5"/>
  <c r="I21" i="21"/>
  <c r="G21" i="21"/>
  <c r="F21" i="21"/>
  <c r="E21" i="21"/>
  <c r="D18" i="21"/>
  <c r="M41" i="5"/>
  <c r="J41" i="5"/>
  <c r="J42" i="5"/>
  <c r="M42" i="5"/>
  <c r="J36" i="5"/>
  <c r="J37" i="5"/>
  <c r="M37" i="5"/>
  <c r="M38" i="5"/>
  <c r="M33" i="5"/>
  <c r="J33" i="5"/>
  <c r="M31" i="5"/>
  <c r="J31" i="5"/>
  <c r="M29" i="5"/>
  <c r="J29" i="5"/>
  <c r="M27" i="5"/>
  <c r="J27" i="5"/>
  <c r="O16" i="5"/>
  <c r="N16" i="5"/>
  <c r="O15" i="5"/>
  <c r="N15" i="5"/>
  <c r="M15" i="5" s="1"/>
  <c r="O14" i="5"/>
  <c r="O12" i="5"/>
  <c r="L17" i="5"/>
  <c r="K17" i="5"/>
  <c r="J17" i="5" s="1"/>
  <c r="L16" i="5"/>
  <c r="L15" i="5"/>
  <c r="K15" i="5"/>
  <c r="J15" i="5" s="1"/>
  <c r="L14" i="5"/>
  <c r="L12" i="5"/>
  <c r="O11" i="5"/>
  <c r="M16" i="5"/>
  <c r="J14" i="2"/>
  <c r="M30" i="28"/>
  <c r="M29" i="28"/>
  <c r="J9" i="2"/>
  <c r="J11" i="2"/>
  <c r="J12" i="2"/>
  <c r="J8" i="2"/>
  <c r="J10" i="2"/>
  <c r="J13" i="2"/>
  <c r="J7" i="2"/>
  <c r="J15" i="2"/>
  <c r="M56" i="28"/>
  <c r="M43" i="28"/>
  <c r="M55" i="28"/>
  <c r="M42" i="28"/>
  <c r="M54" i="28"/>
  <c r="M53" i="28"/>
  <c r="M52" i="28"/>
  <c r="M51" i="28"/>
  <c r="M41" i="28"/>
  <c r="M40" i="28"/>
  <c r="M39" i="28"/>
  <c r="M38" i="28"/>
  <c r="M44" i="28"/>
  <c r="M57" i="28"/>
  <c r="O57" i="28"/>
  <c r="S43" i="28"/>
  <c r="S42" i="28"/>
  <c r="S30" i="28"/>
  <c r="S29" i="28"/>
  <c r="S41" i="28"/>
  <c r="M28" i="28"/>
  <c r="S28" i="28"/>
  <c r="M27" i="28"/>
  <c r="S27" i="28"/>
  <c r="M26" i="28"/>
  <c r="S26" i="28"/>
  <c r="M25" i="28"/>
  <c r="R57" i="28"/>
  <c r="Q57" i="28"/>
  <c r="P57" i="28"/>
  <c r="S56" i="28"/>
  <c r="O56" i="28"/>
  <c r="O55" i="28"/>
  <c r="S55" i="28"/>
  <c r="O54" i="28"/>
  <c r="S54" i="28"/>
  <c r="S53" i="28"/>
  <c r="O53" i="28"/>
  <c r="S52" i="28"/>
  <c r="O52" i="28"/>
  <c r="T51" i="28"/>
  <c r="U51" i="28"/>
  <c r="S51" i="28"/>
  <c r="O51" i="28"/>
  <c r="R44" i="28"/>
  <c r="Q44" i="28"/>
  <c r="P44" i="28"/>
  <c r="N44" i="28"/>
  <c r="O44" i="28"/>
  <c r="O43" i="28"/>
  <c r="O42" i="28"/>
  <c r="O41" i="28"/>
  <c r="S40" i="28"/>
  <c r="O40" i="28"/>
  <c r="O39" i="28"/>
  <c r="S39" i="28"/>
  <c r="T38" i="28"/>
  <c r="U38" i="28"/>
  <c r="O38" i="28"/>
  <c r="R31" i="28"/>
  <c r="Q31" i="28"/>
  <c r="P31" i="28"/>
  <c r="N31" i="28"/>
  <c r="O30" i="28"/>
  <c r="O29" i="28"/>
  <c r="O28" i="28"/>
  <c r="O27" i="28"/>
  <c r="O26" i="28"/>
  <c r="U25" i="28"/>
  <c r="O25" i="28"/>
  <c r="H29" i="2"/>
  <c r="G29" i="2"/>
  <c r="F29" i="2"/>
  <c r="H22" i="2"/>
  <c r="G22" i="2"/>
  <c r="F22" i="2"/>
  <c r="M31" i="28"/>
  <c r="O31" i="28"/>
  <c r="S25" i="28"/>
  <c r="S38" i="28"/>
  <c r="S44" i="28"/>
  <c r="S57" i="28"/>
  <c r="S31" i="28"/>
  <c r="E16" i="5"/>
  <c r="K16" i="5" s="1"/>
  <c r="J16" i="5" s="1"/>
  <c r="D16" i="5"/>
  <c r="D21" i="21"/>
  <c r="E34" i="5"/>
  <c r="D34" i="5" s="1"/>
  <c r="H34" i="5"/>
  <c r="G34" i="5" s="1"/>
  <c r="A2" i="28"/>
  <c r="F56" i="28"/>
  <c r="F55" i="28"/>
  <c r="F54" i="28"/>
  <c r="F53" i="28"/>
  <c r="F52" i="28"/>
  <c r="F51" i="28"/>
  <c r="F43" i="28"/>
  <c r="F42" i="28"/>
  <c r="F41" i="28"/>
  <c r="F40" i="28"/>
  <c r="F39" i="28"/>
  <c r="F38" i="28"/>
  <c r="F44" i="28"/>
  <c r="F30" i="28"/>
  <c r="F29" i="28"/>
  <c r="F28" i="28"/>
  <c r="F27" i="28"/>
  <c r="F26" i="28"/>
  <c r="F25" i="28"/>
  <c r="F17" i="28"/>
  <c r="F16" i="28"/>
  <c r="F15" i="28"/>
  <c r="F14" i="28"/>
  <c r="F13" i="28"/>
  <c r="I12" i="28"/>
  <c r="J12" i="28"/>
  <c r="F12" i="28"/>
  <c r="G57" i="28"/>
  <c r="F18" i="28"/>
  <c r="C18" i="28"/>
  <c r="G31" i="28"/>
  <c r="C57" i="28"/>
  <c r="C31" i="28"/>
  <c r="I38" i="28"/>
  <c r="J38" i="28"/>
  <c r="I51" i="28"/>
  <c r="J51" i="28"/>
  <c r="E18" i="28"/>
  <c r="J25" i="28"/>
  <c r="C44" i="28"/>
  <c r="G44" i="28"/>
  <c r="F57" i="28"/>
  <c r="G18" i="28"/>
  <c r="E31" i="28"/>
  <c r="E44" i="28"/>
  <c r="E57" i="28"/>
  <c r="F31" i="28"/>
  <c r="E26" i="5"/>
  <c r="D26" i="5" s="1"/>
  <c r="H38" i="5"/>
  <c r="E38" i="5"/>
  <c r="H41" i="5"/>
  <c r="G41" i="5" s="1"/>
  <c r="E41" i="5"/>
  <c r="D41" i="5" s="1"/>
  <c r="G33" i="5"/>
  <c r="G31" i="5"/>
  <c r="G29" i="5"/>
  <c r="D33" i="5"/>
  <c r="D31" i="5"/>
  <c r="D29" i="5"/>
  <c r="D27" i="5"/>
  <c r="G27" i="5"/>
  <c r="A2" i="21"/>
  <c r="H42" i="5"/>
  <c r="G42" i="5" s="1"/>
  <c r="H40" i="5"/>
  <c r="H39" i="5"/>
  <c r="H37" i="5"/>
  <c r="G37" i="5" s="1"/>
  <c r="H36" i="5"/>
  <c r="G36" i="5"/>
  <c r="H32" i="5"/>
  <c r="H30" i="5"/>
  <c r="H28" i="5"/>
  <c r="G28" i="5" s="1"/>
  <c r="H26" i="5"/>
  <c r="E42" i="5"/>
  <c r="D42" i="5"/>
  <c r="E40" i="5"/>
  <c r="E39" i="5"/>
  <c r="E37" i="5"/>
  <c r="E36" i="5"/>
  <c r="E32" i="5"/>
  <c r="D32" i="5" s="1"/>
  <c r="E30" i="5"/>
  <c r="E28" i="5"/>
  <c r="D28" i="5" s="1"/>
  <c r="H17" i="5"/>
  <c r="G17" i="5" s="1"/>
  <c r="H16" i="5"/>
  <c r="H14" i="5"/>
  <c r="N14" i="5" s="1"/>
  <c r="M14" i="5" s="1"/>
  <c r="H13" i="5"/>
  <c r="N13" i="5" s="1"/>
  <c r="H12" i="5"/>
  <c r="N12" i="5" s="1"/>
  <c r="M12" i="5" s="1"/>
  <c r="H11" i="5"/>
  <c r="G11" i="5" s="1"/>
  <c r="E17" i="5"/>
  <c r="E14" i="5"/>
  <c r="K14" i="5" s="1"/>
  <c r="J14" i="5" s="1"/>
  <c r="E13" i="5"/>
  <c r="D13" i="5" s="1"/>
  <c r="E12" i="5"/>
  <c r="K12" i="5" s="1"/>
  <c r="J12" i="5" s="1"/>
  <c r="E11" i="5"/>
  <c r="K11" i="5" s="1"/>
  <c r="F11" i="5"/>
  <c r="L11" i="5" s="1"/>
  <c r="I11" i="5"/>
  <c r="I17" i="5"/>
  <c r="O17" i="5" s="1"/>
  <c r="I14" i="5"/>
  <c r="I13" i="5"/>
  <c r="G13" i="5" s="1"/>
  <c r="A2" i="5"/>
  <c r="B52" i="28"/>
  <c r="B53" i="28"/>
  <c r="B54" i="28"/>
  <c r="B39" i="28"/>
  <c r="B40" i="28"/>
  <c r="B41" i="28"/>
  <c r="B26" i="28"/>
  <c r="B27" i="28"/>
  <c r="B28" i="28"/>
  <c r="B12" i="28"/>
  <c r="D12" i="28"/>
  <c r="B13" i="28"/>
  <c r="B14" i="28"/>
  <c r="B15" i="28"/>
  <c r="F13" i="5"/>
  <c r="F19" i="5" s="1"/>
  <c r="F25" i="5" s="1"/>
  <c r="F14" i="5"/>
  <c r="F17" i="5"/>
  <c r="D108" i="9"/>
  <c r="G108" i="9"/>
  <c r="H108" i="9"/>
  <c r="D87" i="9"/>
  <c r="H87" i="9"/>
  <c r="G87" i="9"/>
  <c r="G66" i="9"/>
  <c r="H66" i="9"/>
  <c r="D66" i="9"/>
  <c r="D45" i="9"/>
  <c r="G45" i="9"/>
  <c r="H45" i="9"/>
  <c r="D24" i="9"/>
  <c r="G24" i="9"/>
  <c r="H24" i="9"/>
  <c r="D37" i="9"/>
  <c r="G37" i="9"/>
  <c r="H37" i="9"/>
  <c r="F47" i="9"/>
  <c r="E47" i="9"/>
  <c r="C47" i="9"/>
  <c r="B47" i="9"/>
  <c r="D46" i="9"/>
  <c r="H46" i="9"/>
  <c r="G46" i="9"/>
  <c r="G44" i="9"/>
  <c r="D44" i="9"/>
  <c r="H44" i="9"/>
  <c r="G43" i="9"/>
  <c r="D43" i="9"/>
  <c r="H43" i="9"/>
  <c r="G42" i="9"/>
  <c r="D42" i="9"/>
  <c r="G41" i="9"/>
  <c r="D41" i="9"/>
  <c r="H41" i="9"/>
  <c r="G40" i="9"/>
  <c r="H40" i="9"/>
  <c r="D40" i="9"/>
  <c r="G39" i="9"/>
  <c r="D39" i="9"/>
  <c r="H39" i="9"/>
  <c r="G38" i="9"/>
  <c r="D38" i="9"/>
  <c r="G36" i="9"/>
  <c r="D36" i="9"/>
  <c r="H36" i="9"/>
  <c r="G34" i="9"/>
  <c r="D34" i="9"/>
  <c r="H34" i="9"/>
  <c r="G33" i="9"/>
  <c r="D33" i="9"/>
  <c r="G32" i="9"/>
  <c r="D32" i="9"/>
  <c r="H32" i="9"/>
  <c r="G31" i="9"/>
  <c r="G47" i="9"/>
  <c r="D31" i="9"/>
  <c r="H31" i="9"/>
  <c r="F110" i="9"/>
  <c r="E110" i="9"/>
  <c r="C110" i="9"/>
  <c r="B110" i="9"/>
  <c r="G109" i="9"/>
  <c r="D109" i="9"/>
  <c r="H109" i="9"/>
  <c r="G107" i="9"/>
  <c r="D107" i="9"/>
  <c r="H107" i="9"/>
  <c r="G106" i="9"/>
  <c r="D106" i="9"/>
  <c r="H106" i="9"/>
  <c r="G105" i="9"/>
  <c r="D105" i="9"/>
  <c r="H105" i="9"/>
  <c r="G104" i="9"/>
  <c r="D104" i="9"/>
  <c r="G103" i="9"/>
  <c r="D103" i="9"/>
  <c r="G102" i="9"/>
  <c r="D102" i="9"/>
  <c r="H102" i="9"/>
  <c r="G101" i="9"/>
  <c r="H101" i="9"/>
  <c r="D101" i="9"/>
  <c r="G100" i="9"/>
  <c r="D100" i="9"/>
  <c r="G99" i="9"/>
  <c r="D99" i="9"/>
  <c r="H99" i="9"/>
  <c r="G98" i="9"/>
  <c r="D98" i="9"/>
  <c r="H98" i="9"/>
  <c r="G97" i="9"/>
  <c r="D97" i="9"/>
  <c r="G96" i="9"/>
  <c r="D96" i="9"/>
  <c r="G95" i="9"/>
  <c r="D95" i="9"/>
  <c r="G94" i="9"/>
  <c r="G110" i="9"/>
  <c r="D94" i="9"/>
  <c r="D110" i="9"/>
  <c r="F89" i="9"/>
  <c r="E89" i="9"/>
  <c r="C89" i="9"/>
  <c r="B89" i="9"/>
  <c r="G88" i="9"/>
  <c r="D88" i="9"/>
  <c r="H88" i="9"/>
  <c r="G86" i="9"/>
  <c r="H86" i="9"/>
  <c r="D86" i="9"/>
  <c r="G85" i="9"/>
  <c r="D85" i="9"/>
  <c r="H85" i="9"/>
  <c r="G84" i="9"/>
  <c r="D84" i="9"/>
  <c r="G83" i="9"/>
  <c r="D83" i="9"/>
  <c r="H83" i="9"/>
  <c r="G82" i="9"/>
  <c r="D82" i="9"/>
  <c r="H82" i="9"/>
  <c r="G81" i="9"/>
  <c r="D81" i="9"/>
  <c r="H81" i="9"/>
  <c r="G80" i="9"/>
  <c r="H80" i="9"/>
  <c r="D80" i="9"/>
  <c r="G79" i="9"/>
  <c r="D79" i="9"/>
  <c r="H79" i="9"/>
  <c r="G78" i="9"/>
  <c r="D78" i="9"/>
  <c r="G77" i="9"/>
  <c r="D77" i="9"/>
  <c r="H77" i="9"/>
  <c r="G76" i="9"/>
  <c r="D76" i="9"/>
  <c r="H76" i="9"/>
  <c r="G75" i="9"/>
  <c r="D75" i="9"/>
  <c r="H75" i="9"/>
  <c r="G74" i="9"/>
  <c r="H74" i="9"/>
  <c r="D74" i="9"/>
  <c r="G73" i="9"/>
  <c r="D73" i="9"/>
  <c r="G56" i="9"/>
  <c r="D56" i="9"/>
  <c r="H56" i="9"/>
  <c r="F68" i="9"/>
  <c r="E68" i="9"/>
  <c r="C68" i="9"/>
  <c r="B68" i="9"/>
  <c r="G67" i="9"/>
  <c r="D67" i="9"/>
  <c r="G65" i="9"/>
  <c r="D65" i="9"/>
  <c r="G64" i="9"/>
  <c r="D64" i="9"/>
  <c r="H64" i="9"/>
  <c r="G63" i="9"/>
  <c r="D63" i="9"/>
  <c r="G62" i="9"/>
  <c r="D62" i="9"/>
  <c r="G61" i="9"/>
  <c r="D61" i="9"/>
  <c r="G60" i="9"/>
  <c r="H60" i="9"/>
  <c r="D60" i="9"/>
  <c r="G59" i="9"/>
  <c r="D59" i="9"/>
  <c r="G58" i="9"/>
  <c r="D58" i="9"/>
  <c r="G57" i="9"/>
  <c r="D57" i="9"/>
  <c r="G55" i="9"/>
  <c r="H55" i="9"/>
  <c r="D55" i="9"/>
  <c r="G54" i="9"/>
  <c r="D54" i="9"/>
  <c r="H54" i="9"/>
  <c r="G53" i="9"/>
  <c r="D53" i="9"/>
  <c r="G52" i="9"/>
  <c r="D52" i="9"/>
  <c r="H52" i="9"/>
  <c r="F26" i="9"/>
  <c r="E26" i="9"/>
  <c r="C26" i="9"/>
  <c r="B26" i="9"/>
  <c r="H97" i="9"/>
  <c r="H38" i="9"/>
  <c r="H33" i="9"/>
  <c r="H42" i="9"/>
  <c r="H103" i="9"/>
  <c r="G68" i="9"/>
  <c r="H53" i="9"/>
  <c r="H58" i="9"/>
  <c r="H62" i="9"/>
  <c r="H67" i="9"/>
  <c r="H96" i="9"/>
  <c r="H104" i="9"/>
  <c r="H78" i="9"/>
  <c r="H100" i="9"/>
  <c r="H59" i="9"/>
  <c r="H73" i="9"/>
  <c r="H61" i="9"/>
  <c r="H65" i="9"/>
  <c r="H63" i="9"/>
  <c r="H57" i="9"/>
  <c r="D68" i="9"/>
  <c r="H84" i="9"/>
  <c r="H95" i="9"/>
  <c r="D89" i="9"/>
  <c r="G10" i="9"/>
  <c r="D10" i="9"/>
  <c r="H10" i="9"/>
  <c r="G25" i="9"/>
  <c r="H25" i="9"/>
  <c r="D25" i="9"/>
  <c r="G23" i="9"/>
  <c r="D23" i="9"/>
  <c r="G22" i="9"/>
  <c r="D22" i="9"/>
  <c r="G21" i="9"/>
  <c r="D21" i="9"/>
  <c r="H21" i="9"/>
  <c r="G20" i="9"/>
  <c r="D20" i="9"/>
  <c r="G19" i="9"/>
  <c r="D19" i="9"/>
  <c r="G18" i="9"/>
  <c r="D18" i="9"/>
  <c r="G17" i="9"/>
  <c r="D17" i="9"/>
  <c r="H17" i="9"/>
  <c r="G15" i="9"/>
  <c r="D15" i="9"/>
  <c r="G13" i="9"/>
  <c r="D13" i="9"/>
  <c r="G12" i="9"/>
  <c r="D12" i="9"/>
  <c r="H12" i="9"/>
  <c r="G11" i="9"/>
  <c r="G26" i="9"/>
  <c r="D11" i="9"/>
  <c r="H11" i="9"/>
  <c r="H15" i="9"/>
  <c r="H20" i="9"/>
  <c r="H13" i="9"/>
  <c r="H19" i="9"/>
  <c r="H23" i="9"/>
  <c r="H18" i="9"/>
  <c r="H22" i="9"/>
  <c r="A1" i="9"/>
  <c r="A2" i="9"/>
  <c r="A2" i="2"/>
  <c r="H89" i="9"/>
  <c r="H68" i="9"/>
  <c r="H26" i="9"/>
  <c r="H47" i="9"/>
  <c r="H39" i="28"/>
  <c r="D39" i="28"/>
  <c r="H54" i="28"/>
  <c r="D54" i="28"/>
  <c r="D47" i="9"/>
  <c r="H53" i="28"/>
  <c r="D53" i="28"/>
  <c r="H94" i="9"/>
  <c r="H110" i="9"/>
  <c r="H28" i="28"/>
  <c r="D28" i="28"/>
  <c r="H52" i="28"/>
  <c r="D52" i="28"/>
  <c r="D26" i="9"/>
  <c r="H27" i="28"/>
  <c r="D27" i="28"/>
  <c r="G89" i="9"/>
  <c r="H26" i="28"/>
  <c r="D26" i="28"/>
  <c r="H41" i="28"/>
  <c r="D41" i="28"/>
  <c r="H14" i="28"/>
  <c r="D14" i="28"/>
  <c r="H13" i="28"/>
  <c r="D13" i="28"/>
  <c r="H15" i="28"/>
  <c r="D15" i="28"/>
  <c r="H40" i="28"/>
  <c r="D40" i="28"/>
  <c r="G30" i="5"/>
  <c r="G12" i="5"/>
  <c r="G32" i="5"/>
  <c r="B51" i="28"/>
  <c r="D51" i="28"/>
  <c r="C29" i="2"/>
  <c r="B38" i="28"/>
  <c r="D38" i="28"/>
  <c r="D22" i="2"/>
  <c r="B25" i="28"/>
  <c r="C22" i="2"/>
  <c r="G16" i="5"/>
  <c r="D17" i="5"/>
  <c r="G15" i="5"/>
  <c r="D40" i="5"/>
  <c r="E29" i="2"/>
  <c r="B29" i="28"/>
  <c r="B17" i="28"/>
  <c r="B56" i="28"/>
  <c r="D29" i="2"/>
  <c r="H12" i="28"/>
  <c r="B30" i="28"/>
  <c r="B42" i="28"/>
  <c r="H38" i="28"/>
  <c r="B16" i="28"/>
  <c r="B43" i="28"/>
  <c r="B55" i="28"/>
  <c r="H51" i="28"/>
  <c r="B29" i="2"/>
  <c r="B22" i="2"/>
  <c r="D30" i="5"/>
  <c r="D11" i="5"/>
  <c r="D15" i="5"/>
  <c r="G14" i="5"/>
  <c r="D39" i="5"/>
  <c r="G39" i="5"/>
  <c r="E19" i="5"/>
  <c r="E25" i="5" s="1"/>
  <c r="G40" i="5"/>
  <c r="D38" i="5"/>
  <c r="D36" i="5"/>
  <c r="D14" i="5"/>
  <c r="D37" i="5"/>
  <c r="G26" i="5"/>
  <c r="D12" i="5"/>
  <c r="D19" i="5" s="1"/>
  <c r="D25" i="5" s="1"/>
  <c r="H55" i="28"/>
  <c r="D55" i="28"/>
  <c r="H56" i="28"/>
  <c r="D56" i="28"/>
  <c r="H43" i="28"/>
  <c r="D43" i="28"/>
  <c r="H17" i="28"/>
  <c r="H16" i="28"/>
  <c r="H18" i="28"/>
  <c r="D17" i="28"/>
  <c r="D16" i="28"/>
  <c r="H29" i="28"/>
  <c r="D29" i="28"/>
  <c r="H25" i="28"/>
  <c r="H30" i="28"/>
  <c r="H31" i="28"/>
  <c r="D25" i="28"/>
  <c r="H42" i="28"/>
  <c r="D42" i="28"/>
  <c r="D30" i="28"/>
  <c r="B18" i="28"/>
  <c r="D18" i="28"/>
  <c r="B31" i="28"/>
  <c r="D31" i="28"/>
  <c r="B44" i="28"/>
  <c r="D44" i="28"/>
  <c r="H44" i="28"/>
  <c r="H57" i="28"/>
  <c r="B57" i="28"/>
  <c r="D57" i="28"/>
  <c r="G19" i="5" l="1"/>
  <c r="G25" i="5" s="1"/>
  <c r="K21" i="21"/>
  <c r="K19" i="5"/>
  <c r="K25" i="5" s="1"/>
  <c r="J11" i="5"/>
  <c r="I19" i="5"/>
  <c r="I25" i="5" s="1"/>
  <c r="H19" i="5"/>
  <c r="H25" i="5" s="1"/>
  <c r="K13" i="5"/>
  <c r="O13" i="5"/>
  <c r="O19" i="5" s="1"/>
  <c r="O25" i="5" s="1"/>
  <c r="K52" i="5" s="1"/>
  <c r="N17" i="5"/>
  <c r="M17" i="5" s="1"/>
  <c r="L13" i="5"/>
  <c r="L19" i="5" s="1"/>
  <c r="L25" i="5" s="1"/>
  <c r="J52" i="5" s="1"/>
  <c r="N11" i="5"/>
  <c r="J21" i="21"/>
  <c r="J13" i="5" l="1"/>
  <c r="J19" i="5" s="1"/>
  <c r="J25" i="5" s="1"/>
  <c r="M13" i="5"/>
  <c r="N19" i="5"/>
  <c r="N25" i="5" s="1"/>
  <c r="M11" i="5"/>
  <c r="M19" i="5" s="1"/>
  <c r="M25" i="5" s="1"/>
</calcChain>
</file>

<file path=xl/sharedStrings.xml><?xml version="1.0" encoding="utf-8"?>
<sst xmlns="http://schemas.openxmlformats.org/spreadsheetml/2006/main" count="695" uniqueCount="335">
  <si>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</si>
  <si>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</si>
  <si>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</si>
  <si>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</si>
  <si>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</si>
  <si>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</si>
  <si>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</si>
  <si>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b/>
        <sz val="11"/>
        <color theme="1"/>
        <rFont val="Arial"/>
        <family val="2"/>
      </rPr>
      <t xml:space="preserve">Note: Shaded cells contain formulas. </t>
    </r>
    <r>
      <rPr>
        <sz val="11"/>
        <color theme="1"/>
        <rFont val="Arial"/>
        <family val="2"/>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</si>
  <si>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</si>
  <si>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</si>
  <si>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</si>
  <si>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</si>
  <si>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</si>
  <si>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</si>
  <si>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</si>
  <si>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sz val="11"/>
        <color rgb="FF000000"/>
        <rFont val="Arial"/>
        <family val="2"/>
      </rPr>
      <t xml:space="preserve">Based on assumptions of no new general fund, enrollment changes and other institution-specific conditions, </t>
    </r>
    <r>
      <rPr>
        <b/>
        <sz val="11"/>
        <color rgb="FFFF0000"/>
        <rFont val="Arial"/>
        <family val="2"/>
      </rPr>
      <t>provide total collected or projected to collect revenues (after discounts and</t>
    </r>
    <r>
      <rPr>
        <sz val="11"/>
        <color rgb="FFFF0000"/>
        <rFont val="Arial"/>
        <family val="2"/>
      </rPr>
      <t xml:space="preserve"> </t>
    </r>
    <r>
      <rPr>
        <b/>
        <sz val="11"/>
        <color rgb="FFFF0000"/>
        <rFont val="Arial"/>
        <family val="2"/>
      </rPr>
      <t>waivers)</t>
    </r>
    <r>
      <rPr>
        <sz val="11"/>
        <color rgb="FF000000"/>
        <rFont val="Arial"/>
        <family val="2"/>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</si>
  <si>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</si>
  <si>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sz val="11"/>
        <color theme="1"/>
        <rFont val="Arial"/>
        <family val="2"/>
      </rPr>
      <t xml:space="preserve">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 </t>
    </r>
    <r>
      <rPr>
        <b/>
        <sz val="11"/>
        <color theme="1"/>
        <rFont val="Arial"/>
        <family val="2"/>
      </rPr>
      <t>All salary information must be provided in 3B. No salary information should be included in 3A.</t>
    </r>
    <r>
      <rPr>
        <sz val="11"/>
        <color theme="1"/>
        <rFont val="Arial"/>
        <family val="2"/>
      </rPr>
      <t xml:space="preserve"> </t>
    </r>
    <r>
      <rPr>
        <b/>
        <sz val="11"/>
        <color theme="1"/>
        <rFont val="Arial"/>
        <family val="2"/>
      </rPr>
      <t xml:space="preserve">Strategies for student financial aid, other than those that are provided through tuition revenue, should not be included on this table; they should be included in Part 4 of the plan, General Fund Request. </t>
    </r>
    <r>
      <rPr>
        <sz val="11"/>
        <color theme="1"/>
        <rFont val="Arial"/>
        <family val="2"/>
      </rPr>
      <t xml:space="preserve"> Funding amounts in the first year should be incremental.  However, if the costs continue into the second year, they should be reflected cumulatively.  </t>
    </r>
    <r>
      <rPr>
        <b/>
        <sz val="11"/>
        <color theme="1"/>
        <rFont val="Arial"/>
        <family val="2"/>
      </rPr>
      <t>Institutions that submit strategies that reflect incremental amounts in both years will have their plans returned for revision.</t>
    </r>
    <r>
      <rPr>
        <sz val="11"/>
        <color theme="1"/>
        <rFont val="Arial"/>
        <family val="2"/>
      </rPr>
      <t xml:space="preserve"> If you add rows for additional strategies, please update the total cost formulas. </t>
    </r>
    <r>
      <rPr>
        <b/>
        <sz val="11"/>
        <color rgb="FFFF0000"/>
        <rFont val="Arial"/>
        <family val="2"/>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</si>
  <si>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b/>
        <i/>
        <sz val="11"/>
        <color theme="1"/>
        <rFont val="Arial"/>
        <family val="2"/>
      </rPr>
      <t>Pathways to Opportunity: The Virginia Plan for Higher Education.</t>
    </r>
    <r>
      <rPr>
        <sz val="11"/>
        <color theme="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</si>
  <si>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b/>
        <sz val="12"/>
        <color theme="1"/>
        <rFont val="Arial"/>
        <family val="2"/>
      </rPr>
      <t xml:space="preserve">The Virginia Plan has three major goals (please refer to the Plan at </t>
    </r>
    <r>
      <rPr>
        <i/>
        <sz val="12"/>
        <color theme="1"/>
        <rFont val="Arial"/>
        <family val="2"/>
      </rPr>
      <t>https://www.schev.edu/index/statewide-strategic-plan/virginia-plan-overview</t>
    </r>
    <r>
      <rPr>
        <b/>
        <sz val="12"/>
        <color theme="1"/>
        <rFont val="Arial"/>
        <family val="2"/>
      </rPr>
      <t xml:space="preserve"> for more information about the strategies under each goal):</t>
    </r>
  </si>
  <si>
    <t>GOAL 1 EQUITABLE: CLOSE ACCESS AND COMPLETION GAPS.</t>
  </si>
  <si>
    <t>GOAL 2 AFFORDABLE: LOWER COSTS TO STUDENTS.</t>
  </si>
  <si>
    <t>GOAL 3 TRANSFORMATIVE: EXPAND PROSPERITY.</t>
  </si>
  <si>
    <r>
      <rPr>
        <sz val="11"/>
        <color theme="1"/>
        <rFont val="Arial"/>
        <family val="2"/>
      </rPr>
      <t xml:space="preserve">The Financial Plan, 3B, of this worksheet pertains to the 2022-24 biennium.  Complete the lines appropriate to your institution. </t>
    </r>
    <r>
      <rPr>
        <b/>
        <sz val="11"/>
        <color theme="1"/>
        <rFont val="Arial"/>
        <family val="2"/>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sz val="11"/>
        <color theme="1"/>
        <rFont val="Arial"/>
        <family val="2"/>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1"/>
        <color theme="1"/>
        <rFont val="Arial"/>
        <family val="2"/>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</si>
  <si>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</si>
  <si>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</si>
  <si>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</si>
  <si>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sz val="11"/>
        <color rgb="FF333333"/>
        <rFont val="Arial"/>
        <family val="2"/>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b/>
        <sz val="11"/>
        <color rgb="FFFF0000"/>
        <rFont val="Arial"/>
        <family val="2"/>
      </rPr>
      <t xml:space="preserve">"Other Discounts and Waiver" </t>
    </r>
    <r>
      <rPr>
        <sz val="11"/>
        <color rgb="FF333333"/>
        <rFont val="Arial"/>
        <family val="2"/>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b/>
        <sz val="11"/>
        <color rgb="FF333333"/>
        <rFont val="Arial"/>
        <family val="2"/>
      </rPr>
      <t>Note:  If you do not have actual amounts for Tuition Revenue for Financial Aid by student category, please provide an estimate.  If values are not distributed for Tuition Revenue for Financial Aid, a distribution may be calculated for your institution.</t>
    </r>
    <r>
      <rPr>
        <sz val="11"/>
        <color rgb="FF333333"/>
        <rFont val="Arial"/>
        <family val="2"/>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</si>
  <si>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</si>
  <si>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</si>
  <si>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</si>
  <si>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</si>
  <si>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</si>
  <si>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</si>
  <si>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</si>
  <si>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</si>
  <si>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</si>
  <si>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</si>
  <si>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</si>
  <si>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</si>
  <si>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</si>
  <si>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</si>
  <si>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</si>
  <si>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</si>
  <si>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</si>
  <si>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</si>
  <si>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</si>
  <si>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</si>
  <si>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</si>
  <si>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</si>
  <si>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</si>
  <si>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</si>
  <si>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</si>
  <si>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</si>
  <si>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</si>
  <si>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</si>
  <si>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</si>
  <si>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</si>
  <si>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</si>
  <si>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</si>
  <si>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</si>
  <si>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University of Virginia</t>
  </si>
  <si>
    <t>Institution UNITID:</t>
  </si>
  <si>
    <t>207</t>
  </si>
  <si>
    <t>Individual responsible for plan</t>
  </si>
  <si>
    <t>Name:</t>
  </si>
  <si>
    <t>Colette Sheehy</t>
  </si>
  <si>
    <t>Email address:</t>
  </si>
  <si>
    <t>cc@virginia.edu</t>
  </si>
  <si>
    <t>Telephone number:</t>
  </si>
  <si>
    <t>434.924.3349</t>
  </si>
  <si>
    <t>Part 1: In-State Undergraduate Tuition and Mandatory Fee Increase Plans in 2022-24 Biennium</t>
  </si>
  <si>
    <r>
      <t>Instructions:</t>
    </r>
    <r>
      <rPr>
        <i/>
        <sz val="12"/>
        <color theme="1"/>
        <rFont val="Arial"/>
        <family val="2"/>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</si>
  <si>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 (weighted average)</t>
  </si>
  <si>
    <t>2021-22</t>
  </si>
  <si>
    <t>2022-23</t>
  </si>
  <si>
    <t>2023-24</t>
  </si>
  <si>
    <t>2022-23 (Revised)</t>
  </si>
  <si>
    <t>2023-24 (Revised)</t>
  </si>
  <si>
    <t>Charge (BOV approved)</t>
  </si>
  <si>
    <t>Planned Charge</t>
  </si>
  <si>
    <t>% Increase</t>
  </si>
  <si>
    <t>Base In-State Undergraduate Tuition and Mandatory E&amp;G Fees</t>
  </si>
  <si>
    <t>In-State Undergraduate Mandatory Non-E&amp;G Fees</t>
  </si>
  <si>
    <t>Assumptions for:</t>
  </si>
  <si>
    <t>2021-22 IS UG Tuition + E&amp;G Fee</t>
  </si>
  <si>
    <t xml:space="preserve">1st year weighted average - UG Tuition, Differential and E&amp;G Fees </t>
  </si>
  <si>
    <t>Note: FY23 and FY24 rates were approved when HEPI was projected at 2.7%, and therefore tie to the assumption noted in the original six-year plan. HEPI is now at 5%.</t>
  </si>
  <si>
    <t>FY2023 &amp; FY2024 IS UG Tuition + E&amp;G Fee</t>
  </si>
  <si>
    <t>Tuition, E&amp;G and Non-E&amp;G fee increases are based on HEPI + 2% (slightly higher to help fund FY22 salary increase) and HEPI + 1%, respectively</t>
  </si>
  <si>
    <t xml:space="preserve">Note: Weighted average includes differential tuition increases previously approved by Board of Visitors. </t>
  </si>
  <si>
    <t xml:space="preserve">Part 2: Tuition and Other Nongeneral Fund (NGF) Revenue </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</si>
  <si>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</si>
  <si>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</si>
  <si>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</si>
  <si>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</si>
  <si>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</si>
  <si>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</si>
  <si>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</si>
  <si>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</si>
  <si>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</si>
  <si>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</si>
  <si>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</si>
  <si>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</si>
  <si>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</si>
  <si>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</si>
  <si>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V$</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</si>
  <si>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</si>
  <si>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</si>
  <si>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</si>
  <si>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</si>
  <si>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</si>
  <si>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</si>
  <si>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</si>
  <si>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</si>
  <si>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</si>
  <si>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</si>
  <si>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</si>
  <si>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</si>
  <si>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</si>
  <si>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</si>
  <si>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</si>
  <si>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</si>
  <si>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</si>
  <si>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</si>
  <si>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</si>
  <si>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</si>
  <si>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</si>
  <si>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</si>
  <si>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</si>
  <si>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</si>
  <si>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b/>
        <sz val="12"/>
        <color theme="1"/>
        <rFont val="Arial"/>
        <family val="2"/>
      </rPr>
      <t>All salary information must be provided in section 3B. No salary information should be included in 3A.</t>
    </r>
    <r>
      <rPr>
        <sz val="12"/>
        <color theme="1"/>
        <rFont val="Arial"/>
        <family val="2"/>
      </rPr>
      <t xml:space="preserve"> Funding amounts in the first year should be incremental. </t>
    </r>
    <r>
      <rPr>
        <b/>
        <sz val="12"/>
        <color theme="1"/>
        <rFont val="Arial"/>
        <family val="2"/>
      </rPr>
      <t xml:space="preserve">However, if the costs continue into the second year, they should be reflected cumulatively. </t>
    </r>
    <r>
      <rPr>
        <sz val="12"/>
        <color theme="1"/>
        <rFont val="Arial"/>
        <family val="2"/>
      </rPr>
      <t xml:space="preserve">Please update total cost formulas if necessary. </t>
    </r>
    <r>
      <rPr>
        <b/>
        <sz val="12"/>
        <color theme="1"/>
        <rFont val="Arial"/>
        <family val="2"/>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</si>
  <si>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</si>
  <si>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</si>
  <si>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</si>
  <si>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</si>
  <si>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</si>
  <si>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</si>
  <si>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</si>
  <si>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</si>
  <si>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</si>
  <si>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</si>
  <si>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</si>
  <si>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</si>
  <si>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</si>
  <si>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</si>
  <si>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</si>
  <si>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</si>
  <si>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SuccessUVA</t>
  </si>
  <si>
    <t>1,2</t>
  </si>
  <si>
    <t>Expand efforts to attract more first-generation and under-represented students and provide them with the resources and support that they need. Funding to be provided by other institutional resources. (additional details available on page 4 of the narrative)</t>
  </si>
  <si>
    <t>Expand efforts to attract more first-generation and under-represented students and provide them with the resources and support that they need.</t>
  </si>
  <si>
    <t>Third-Century Faculty Initiative</t>
  </si>
  <si>
    <t>1,2,3</t>
  </si>
  <si>
    <t>Invest in innovative hiring programs to recruit the very best researchers, teachers, and mentors. Additional funding will be necessary and will be provided by other institutional resources. (additional details available on page 4 of the narrative)</t>
  </si>
  <si>
    <t>Invest in innovative hiring programs to recruit the very best researchers, teachers, and mentors.</t>
  </si>
  <si>
    <t>Pathways to Research Preeminence</t>
  </si>
  <si>
    <t>Invest in research infrastructure; focus on pressing issues that will allow UVA to be an international leader in research; and provide funding to launch and grow research initiatives. Funding to be provided by other institutional resources. (additional details available on page 4 of the narrative)</t>
  </si>
  <si>
    <t>Invest in research infrastructure; focus on pressing issues that will allow UVA to be an international leader in research; and provide funding to launch and grow research initiatives.</t>
  </si>
  <si>
    <t>Open Grounds at Emmet-Ivy</t>
  </si>
  <si>
    <t>Encourage cross-disciplinary endeavors involving people from across grounds and beyond, in an active and engaging environment on the 14-acre site at the Emmet-Ivy site to enhance our community and encourage cross-disciplinary discoveries. Funding to be provided by other institutional resources. (additional details available on page 3 of the narrative)</t>
  </si>
  <si>
    <t>Encourage cross-disciplinary endeavors involving people from across grounds and beyond, in an active and engaging environment on the 14-acre site at the Emmet-Ivy site to enhance our community and encourage cross-disciplinary discoveries.</t>
  </si>
  <si>
    <t>Broadening our Horizons</t>
  </si>
  <si>
    <t>Increase our impact in Northern Virginia by growing our research footprint, reaching more students, and developing new partnerships, including those focused on workforce development. Partner with the College at Wise to support economic development in Southwest Virginia. Additional funding to be provided by other institutional resources. (additional details available on page 5 of the narrative)</t>
  </si>
  <si>
    <t>Increase our impact in Northern Virginia by growing our research footprint, reaching more students, and developing new partnerships, including those focused on workforce development. Partner with the College at Wise to support economic development in Southwest Virginia.</t>
  </si>
  <si>
    <t xml:space="preserve">Bachelor’s Completion &amp; Certificate Programs </t>
  </si>
  <si>
    <t>Expand degree-completion opportunities and other offerings for skill development. Additional funding may be necessary and will be provided by other institutional resources. (additional details available on page 5 of the narrative)</t>
  </si>
  <si>
    <t>Expand degree-completion opportunities and other offerings for skill development.</t>
  </si>
  <si>
    <t>Citizen-Leaders for the 21st Century</t>
  </si>
  <si>
    <t>Prepare students to be productive servant-leaders in a diverse, globally connected world, regardless of their careers or professions. Funding to be provided by other institutional resources. (additional details available on page 5 of the narrative)</t>
  </si>
  <si>
    <t>Prepare students to be productive servant-leaders in a diverse, globally connected world, regardless of their careers or professions.</t>
  </si>
  <si>
    <t>Total 2022-2024 Costs (Included in Financial Plan 'Total Additional Funding Need')</t>
  </si>
  <si>
    <t>3B: Six-Year Financial Plan for Educational and General Programs, Incremental Operating Budget Need 2022-2024 Biennium</t>
  </si>
  <si>
    <r>
      <rPr>
        <sz val="12"/>
        <rFont val="Arial"/>
        <family val="2"/>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b/>
        <sz val="12"/>
        <rFont val="Arial"/>
        <family val="2"/>
      </rPr>
      <t>All salary information should be included in this section. No salary information should be included in 3A.</t>
    </r>
  </si>
  <si>
    <t>Assuming No Additional General Fund</t>
  </si>
  <si>
    <r>
      <t>Total Incremental Cost from Academic Plan</t>
    </r>
    <r>
      <rPr>
        <b/>
        <vertAlign val="superscript"/>
        <sz val="12"/>
        <rFont val="Arial"/>
        <family val="2"/>
      </rPr>
      <t>1</t>
    </r>
  </si>
  <si>
    <t>Increase T&amp;R Faculty Salaries ($)</t>
  </si>
  <si>
    <r>
      <t>T&amp;R Faculty Salary Increase Rate(%)</t>
    </r>
    <r>
      <rPr>
        <vertAlign val="superscript"/>
        <sz val="12"/>
        <rFont val="Arial"/>
        <family val="2"/>
      </rPr>
      <t>2</t>
    </r>
  </si>
  <si>
    <t>Increase Admin. Faculty Salaries ($)</t>
  </si>
  <si>
    <r>
      <t>Admin. Faculty Salary Increase Rate (%)</t>
    </r>
    <r>
      <rPr>
        <vertAlign val="superscript"/>
        <sz val="12"/>
        <rFont val="Arial"/>
        <family val="2"/>
      </rPr>
      <t>2</t>
    </r>
  </si>
  <si>
    <t>Increase Classified Staff Salaries ($)</t>
  </si>
  <si>
    <r>
      <t>Classified Salary Increase Rate (%)</t>
    </r>
    <r>
      <rPr>
        <vertAlign val="superscript"/>
        <sz val="12"/>
        <rFont val="Arial"/>
        <family val="2"/>
      </rPr>
      <t>2</t>
    </r>
  </si>
  <si>
    <r>
      <t>Increase University Staff Salaries</t>
    </r>
    <r>
      <rPr>
        <vertAlign val="superscript"/>
        <sz val="12"/>
        <rFont val="Arial"/>
        <family val="2"/>
      </rPr>
      <t xml:space="preserve"> </t>
    </r>
    <r>
      <rPr>
        <sz val="12"/>
        <rFont val="Arial"/>
        <family val="2"/>
      </rPr>
      <t>($)</t>
    </r>
  </si>
  <si>
    <r>
      <t>University Staff Salary Increase Rate (%)</t>
    </r>
    <r>
      <rPr>
        <vertAlign val="superscript"/>
        <sz val="12"/>
        <rFont val="Arial"/>
        <family val="2"/>
      </rPr>
      <t>2</t>
    </r>
  </si>
  <si>
    <r>
      <t>Increase Number of Full-Time T&amp;R Faculty($)</t>
    </r>
    <r>
      <rPr>
        <vertAlign val="superscript"/>
        <sz val="12"/>
        <rFont val="Arial"/>
        <family val="2"/>
      </rPr>
      <t>3</t>
    </r>
  </si>
  <si>
    <r>
      <rPr>
        <sz val="12"/>
        <color rgb="FF000000"/>
        <rFont val="Arial"/>
        <family val="2"/>
      </rPr>
      <t>State Auhtorized $1,000/FTE Bonus ($)</t>
    </r>
    <r>
      <rPr>
        <vertAlign val="superscript"/>
        <sz val="12"/>
        <color rgb="FF000000"/>
        <rFont val="Arial"/>
        <family val="2"/>
      </rPr>
      <t>4</t>
    </r>
  </si>
  <si>
    <t>O&amp;M for New Facilities</t>
  </si>
  <si>
    <t xml:space="preserve"> </t>
  </si>
  <si>
    <t>Addt'l In-State Student Financial Aid from Tuition Rev</t>
  </si>
  <si>
    <t>Addt'l Out-of-State Student Financial Aid from Tuition Rev</t>
  </si>
  <si>
    <t>Anticipated Nongeneral Fund Carryover</t>
  </si>
  <si>
    <r>
      <t xml:space="preserve">Nongeneral Fund for Current Operations </t>
    </r>
    <r>
      <rPr>
        <sz val="8"/>
        <rFont val="Arial"/>
        <family val="2"/>
      </rPr>
      <t>(Safety &amp; Security; Fringe Benefits)</t>
    </r>
  </si>
  <si>
    <t>Library Enhancement</t>
  </si>
  <si>
    <t>Utility Cost Increase</t>
  </si>
  <si>
    <t>Total Additional Funding Need</t>
  </si>
  <si>
    <t>Notes:</t>
  </si>
  <si>
    <t>(1) Please ensure that these items are not double counted if they are already included in the incremental cost of the academic plan.</t>
  </si>
  <si>
    <t xml:space="preserve">(2) If planned, enter the cost of any institution-wide increase. </t>
  </si>
  <si>
    <t>(3) If planned, enter the cost of additional FTE faculty.</t>
  </si>
  <si>
    <t>(4) Entered new line for Bonus per communication from SCHEV</t>
  </si>
  <si>
    <t>Auto Check (Match = $0)</t>
  </si>
  <si>
    <t>Match Incremental Tuit Rev in Part 2</t>
  </si>
  <si>
    <t>If not matched, please provide explanation in these fields.</t>
  </si>
  <si>
    <t>Driven by increase in Financial Aid need &amp; FY2022 and FY2023 5.0% salary increases. It should be noted part the FY2022 salary increase will be paid from the 4.7% tuition increase in FY2023. Private funds/other sources will be used to cover any shortfall.</t>
  </si>
  <si>
    <t>Driven by increase in Financial Aid need, O&amp;M from new facilities &amp; FY2022, FY2023, and FY2024 5.0% salary increases. It should be noted that part of the 5.0% salary increases will be paid from the 4.7% tuition increase in FY2023 and 3.7% tuition increase in FY2024. Private funds/other sources will be used to cover any shortfall.</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</si>
  <si>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</si>
  <si>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</si>
  <si>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</si>
  <si>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</si>
  <si>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</si>
  <si>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</si>
  <si>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Health Insurance Premiums</t>
  </si>
  <si>
    <t>Escrowed Interest Earnings</t>
  </si>
  <si>
    <t>Maintain Affordable Access</t>
  </si>
  <si>
    <t>Request funded in 2022-24 biennial budget</t>
  </si>
  <si>
    <t>Minimum Wage Increases for Work Study Students</t>
  </si>
  <si>
    <t>2,3</t>
  </si>
  <si>
    <t>Cancer Research Funding</t>
  </si>
  <si>
    <t>Part 5: Financial Aid Plan</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</si>
  <si>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</si>
  <si>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</si>
  <si>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</si>
  <si>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</si>
  <si>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</si>
  <si>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</si>
  <si>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</si>
  <si>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</si>
  <si>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</si>
  <si>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</si>
  <si>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</si>
  <si>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</si>
  <si>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</si>
  <si>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</si>
  <si>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</si>
  <si>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</si>
  <si>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</si>
  <si>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</si>
  <si>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</si>
  <si>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</si>
  <si>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</si>
  <si>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</si>
  <si>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</si>
  <si>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</si>
  <si>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</si>
  <si>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</si>
  <si>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</si>
  <si>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</si>
  <si>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</si>
  <si>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</si>
  <si>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</si>
  <si>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</si>
  <si>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</si>
  <si>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</si>
  <si>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</si>
  <si>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</si>
  <si>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</si>
  <si>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</si>
  <si>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</si>
  <si>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</si>
  <si>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</si>
  <si>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</si>
  <si>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</si>
  <si>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</si>
  <si>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</si>
  <si>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</si>
  <si>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</si>
  <si>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</si>
  <si>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</si>
  <si>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</si>
  <si>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</si>
  <si>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</si>
  <si>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</si>
  <si>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</si>
  <si>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</si>
  <si>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</si>
  <si>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</si>
  <si>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</si>
  <si>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</si>
  <si>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</si>
  <si>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</si>
  <si>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</si>
  <si>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</si>
  <si>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</si>
  <si>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</si>
  <si>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</si>
  <si>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</si>
  <si>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</si>
  <si>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</si>
  <si>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</si>
  <si>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</si>
  <si>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</si>
  <si>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</si>
  <si>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</si>
  <si>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</si>
  <si>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</si>
  <si>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</si>
  <si>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</si>
  <si>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</si>
  <si>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</si>
  <si>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</si>
  <si>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</si>
  <si>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</si>
  <si>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</si>
  <si>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</si>
  <si>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</si>
  <si>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</si>
  <si>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</si>
  <si>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</si>
  <si>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</si>
  <si>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</si>
  <si>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</si>
  <si>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</si>
  <si>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</si>
  <si>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</si>
  <si>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</si>
  <si>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</si>
  <si>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</si>
  <si>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</si>
  <si>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</si>
  <si>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</si>
  <si>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</si>
  <si>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Workforce Development Initiative</t>
  </si>
  <si>
    <t>Student Mental Health Facility Improvements</t>
  </si>
  <si>
    <t>Cardinal Education Program</t>
  </si>
  <si>
    <t>n/a</t>
  </si>
  <si>
    <t>na</t>
  </si>
  <si>
    <t>Utilities</t>
  </si>
  <si>
    <t>FY21 COVID Direct Expense Recovery</t>
  </si>
  <si>
    <t>One-time state support, to be matched 1:1 with $5 million of University funds, to co-invest in creation of new online, hybrid, and in-person certificate programs, delivered in Charlottesville, Southwest Virginia and Northern Virginia, designed to help non-traditional students advance in their careers and to promote workforce development.  The one-time funding would support course design, marketing, and development of essential infrastructure to meet the needs of the Commonwealth.</t>
  </si>
  <si>
    <t>Incremental funding to cover the state’s general fund share of the increases in employer premiums for employees participating in the UVA Health Plan.</t>
  </si>
  <si>
    <t>State support to improve the mental health services within the Student Health &amp; Wellness facility.  Specifically, these one-time funds would support private telehealth rooms, improvements to space supporting student mental health, and other wellness needs of the student population.</t>
  </si>
  <si>
    <t>Update to Item 195 D. of Chapter 2, 2022 Special Session I.  The School of Engineering receives central services for their on-line graduate engineering education program from the Southern Virginia Higher Education Center (SVHEC).  In lieu of receiving the full state appropriation of $501,230 and then transferring $110,583 to SVHEC, the University is requesting the $110,583 general fund appropriation be transferred from UVA to SVHEC, which is consistent with how the funds are currently transferred.  This request has no impact to program funding but does eliminate one unnecessary step to transfer the state funds to SVHEC.</t>
  </si>
  <si>
    <t>Recovery of unappropriated cash with the Treasurer of Virginia that represents the FY2019 and FY2020 escrowed interest earnings on tuition and fees and all other non-general fund E&amp;G revenues (per the 2005 Restructuring Act).</t>
  </si>
  <si>
    <t>Funding to cover the general fund’s share of projected increases in utility rates impacting E&amp;G activities.</t>
  </si>
  <si>
    <t xml:space="preserve">Incremental funding to cover the state’s general fund share of increased operations and maintenance (O&amp;M) costs related to new education and general (E&amp;G) capital projects that are scheduled to be fully online in 2022-2024: School of Data Science, Contemplative Commons, and a portion of the Ivy Mountain Musculoskeletal Center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</si>
</sst>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0"/>
  </numFmts>
  <fonts count="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vertAlign val="superscript"/>
      <sz val="12"/>
      <name val="Arial"/>
      <family val="2"/>
    </font>
    <font>
      <vertAlign val="superscript"/>
      <sz val="12"/>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6"/>
      <color theme="10"/>
      <name val="Arial"/>
      <family val="2"/>
    </font>
    <font>
      <u/>
      <sz val="10"/>
      <color theme="11"/>
      <name val="Arial"/>
      <family val="2"/>
    </font>
    <font>
      <b/>
      <sz val="8"/>
      <color indexed="8"/>
      <name val="Arial"/>
      <family val="2"/>
    </font>
    <font>
      <sz val="10"/>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1"/>
      <color rgb="FFFF0000"/>
      <name val="Arial"/>
      <family val="2"/>
    </font>
    <font>
      <b/>
      <sz val="13"/>
      <color rgb="FF333333"/>
      <name val="Arial"/>
      <family val="2"/>
    </font>
    <font>
      <sz val="11"/>
      <color rgb="FF333333"/>
      <name val="Arial"/>
      <family val="2"/>
    </font>
    <font>
      <i/>
      <sz val="11"/>
      <color rgb="FF333333"/>
      <name val="Arial"/>
      <family val="2"/>
    </font>
    <font>
      <sz val="11"/>
      <color rgb="FFFF0000"/>
      <name val="Arial"/>
      <family val="2"/>
    </font>
    <font>
      <sz val="10"/>
      <color rgb="FFFF0000"/>
      <name val="Arial"/>
      <family val="2"/>
    </font>
    <font>
      <b/>
      <sz val="11"/>
      <color rgb="FF333333"/>
      <name val="Arial"/>
      <family val="2"/>
    </font>
    <font>
      <b/>
      <sz val="18"/>
      <color theme="1"/>
      <name val="Arial"/>
      <family val="2"/>
    </font>
    <font>
      <b/>
      <i/>
      <sz val="18"/>
      <color theme="1"/>
      <name val="Arial"/>
      <family val="2"/>
    </font>
    <font>
      <sz val="12"/>
      <color rgb="FFFF0000"/>
      <name val="Arial"/>
      <family val="2"/>
    </font>
    <font>
      <sz val="12"/>
      <color rgb="FF000000"/>
      <name val="Arial"/>
      <family val="2"/>
    </font>
    <font>
      <b/>
      <sz val="10"/>
      <color rgb="FF000000"/>
      <name val="Arial"/>
      <family val="2"/>
    </font>
    <font>
      <sz val="10"/>
      <color rgb="FF000000"/>
      <name val="Calibri"/>
      <family val="2"/>
    </font>
    <font>
      <b/>
      <sz val="13"/>
      <color theme="1"/>
      <name val="Arial"/>
      <family val="2"/>
    </font>
    <font>
      <b/>
      <sz val="11"/>
      <color theme="1"/>
      <name val="Arial"/>
      <family val="2"/>
    </font>
    <font>
      <sz val="13"/>
      <color theme="1"/>
      <name val="Arial"/>
      <family val="2"/>
    </font>
    <font>
      <b/>
      <i/>
      <sz val="13"/>
      <color theme="1"/>
      <name val="Arial"/>
      <family val="2"/>
    </font>
    <font>
      <sz val="10"/>
      <color rgb="FFFFFFFF"/>
      <name val="Arial"/>
      <family val="2"/>
    </font>
    <font>
      <sz val="12"/>
      <color rgb="FF000000"/>
      <name val="Arial"/>
      <family val="2"/>
    </font>
    <font>
      <vertAlign val="superscript"/>
      <sz val="12"/>
      <color rgb="FF000000"/>
      <name val="Arial"/>
      <family val="2"/>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FFFFF"/>
        <bgColor rgb="FF000000"/>
      </patternFill>
    </fill>
    <fill>
      <patternFill patternType="solid">
        <fgColor rgb="FFD9D9D9"/>
        <bgColor rgb="FF000000"/>
      </patternFill>
    </fill>
    <fill>
      <patternFill patternType="solid">
        <fgColor rgb="FFBFBFBF"/>
        <bgColor indexed="64"/>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rgb="FFD8D8D8"/>
        <bgColor rgb="FFD8D8D8"/>
      </patternFill>
    </fill>
    <fill>
      <patternFill patternType="solid">
        <fgColor rgb="FFFFFF00"/>
        <bgColor rgb="FFFFFF00"/>
      </patternFill>
    </fill>
  </fills>
  <borders count="111">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ck">
        <color indexed="64"/>
      </left>
      <right style="thin">
        <color indexed="64"/>
      </right>
      <top style="thin">
        <color indexed="64"/>
      </top>
      <bottom style="thin">
        <color indexed="64"/>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ck">
        <color auto="1"/>
      </left>
      <right style="thin">
        <color auto="1"/>
      </right>
      <top style="medium">
        <color auto="1"/>
      </top>
      <bottom style="thin">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auto="1"/>
      </right>
      <top style="double">
        <color indexed="64"/>
      </top>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top style="double">
        <color indexed="64"/>
      </top>
      <bottom/>
      <diagonal/>
    </border>
    <border>
      <left style="medium">
        <color auto="1"/>
      </left>
      <right style="thin">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ck">
        <color auto="1"/>
      </left>
      <right style="thin">
        <color auto="1"/>
      </right>
      <top style="medium">
        <color auto="1"/>
      </top>
      <bottom style="double">
        <color auto="1"/>
      </bottom>
      <diagonal/>
    </border>
    <border>
      <left style="thick">
        <color auto="1"/>
      </left>
      <right style="thin">
        <color auto="1"/>
      </right>
      <top style="double">
        <color auto="1"/>
      </top>
      <bottom style="double">
        <color auto="1"/>
      </bottom>
      <diagonal/>
    </border>
    <border>
      <left style="thin">
        <color auto="1"/>
      </left>
      <right style="thin">
        <color auto="1"/>
      </right>
      <top style="double">
        <color indexed="64"/>
      </top>
      <bottom style="double">
        <color auto="1"/>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auto="1"/>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auto="1"/>
      </bottom>
      <diagonal/>
    </border>
    <border>
      <left style="thin">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style="thin">
        <color rgb="FF000000"/>
      </top>
      <bottom style="thin">
        <color rgb="FF000000"/>
      </bottom>
      <diagonal/>
    </border>
    <border>
      <left/>
      <right style="thick">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ck">
        <color auto="1"/>
      </right>
      <top style="medium">
        <color auto="1"/>
      </top>
      <bottom style="thin">
        <color indexed="64"/>
      </bottom>
      <diagonal/>
    </border>
    <border>
      <left/>
      <right style="thin">
        <color auto="1"/>
      </right>
      <top style="double">
        <color indexed="64"/>
      </top>
      <bottom/>
      <diagonal/>
    </border>
    <border>
      <left style="thin">
        <color auto="1"/>
      </left>
      <right/>
      <top style="double">
        <color auto="1"/>
      </top>
      <bottom style="double">
        <color auto="1"/>
      </bottom>
      <diagonal/>
    </border>
  </borders>
  <cellStyleXfs count="138">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8"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8"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9" fontId="4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8"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5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cellStyleXfs>
  <cellXfs count="540">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5"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4"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0" fontId="14" fillId="2" borderId="0" xfId="0" applyFont="1" applyFill="1"/>
    <xf numFmtId="164" fontId="17" fillId="2" borderId="32" xfId="0" applyNumberFormat="1" applyFont="1" applyFill="1" applyBorder="1" applyAlignment="1">
      <alignment horizontal="right" vertical="center"/>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5" fillId="5" borderId="10" xfId="0" applyFont="1" applyFill="1" applyBorder="1" applyAlignment="1">
      <alignment horizontal="center" vertical="center" wrapText="1"/>
    </xf>
    <xf numFmtId="0" fontId="55" fillId="2" borderId="10" xfId="1" applyFont="1" applyFill="1" applyBorder="1" applyAlignment="1">
      <alignment horizontal="center" vertical="center" wrapText="1"/>
    </xf>
    <xf numFmtId="0" fontId="55" fillId="5" borderId="49" xfId="0" applyFont="1" applyFill="1" applyBorder="1" applyAlignment="1">
      <alignment horizontal="center" vertical="center" wrapText="1"/>
    </xf>
    <xf numFmtId="0" fontId="12" fillId="0" borderId="1" xfId="0" applyFont="1" applyBorder="1"/>
    <xf numFmtId="165" fontId="12" fillId="3" borderId="62"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1" xfId="1" applyFont="1" applyFill="1" applyBorder="1" applyAlignment="1">
      <alignment horizontal="center"/>
    </xf>
    <xf numFmtId="0" fontId="11" fillId="2" borderId="2" xfId="1" applyFont="1" applyFill="1" applyBorder="1" applyAlignment="1">
      <alignment horizontal="center" vertical="center" wrapText="1"/>
    </xf>
    <xf numFmtId="0" fontId="11" fillId="0" borderId="0" xfId="1" applyFont="1"/>
    <xf numFmtId="0" fontId="17" fillId="6" borderId="0" xfId="0" applyFont="1" applyFill="1"/>
    <xf numFmtId="0" fontId="26" fillId="6" borderId="0" xfId="0" applyFont="1" applyFill="1" applyAlignment="1">
      <alignment vertical="center"/>
    </xf>
    <xf numFmtId="0" fontId="12" fillId="6" borderId="0" xfId="0" applyFont="1" applyFill="1"/>
    <xf numFmtId="0" fontId="53" fillId="6" borderId="62" xfId="0" applyFont="1" applyFill="1" applyBorder="1" applyAlignment="1">
      <alignment horizontal="left" vertical="center"/>
    </xf>
    <xf numFmtId="0" fontId="12" fillId="6" borderId="62" xfId="0" applyFont="1" applyFill="1" applyBorder="1" applyAlignment="1">
      <alignment vertical="center"/>
    </xf>
    <xf numFmtId="0" fontId="12" fillId="6" borderId="0" xfId="0" applyFont="1" applyFill="1" applyAlignment="1">
      <alignment vertical="center"/>
    </xf>
    <xf numFmtId="0" fontId="14" fillId="6" borderId="0" xfId="0" applyFont="1" applyFill="1"/>
    <xf numFmtId="0" fontId="50" fillId="6" borderId="64" xfId="0" applyFont="1" applyFill="1" applyBorder="1" applyAlignment="1">
      <alignment horizontal="center" vertical="center" wrapText="1"/>
    </xf>
    <xf numFmtId="164" fontId="17" fillId="6" borderId="30" xfId="0" applyNumberFormat="1" applyFont="1" applyFill="1" applyBorder="1" applyAlignment="1">
      <alignment horizontal="right" vertical="center" wrapText="1"/>
    </xf>
    <xf numFmtId="164" fontId="17" fillId="6" borderId="51" xfId="0" applyNumberFormat="1" applyFont="1" applyFill="1" applyBorder="1" applyAlignment="1">
      <alignment horizontal="right" vertical="center" wrapText="1"/>
    </xf>
    <xf numFmtId="0" fontId="20" fillId="6" borderId="5" xfId="0" applyFont="1" applyFill="1" applyBorder="1" applyAlignment="1">
      <alignment vertical="center" wrapText="1"/>
    </xf>
    <xf numFmtId="0" fontId="52" fillId="6" borderId="1" xfId="0" applyFont="1" applyFill="1" applyBorder="1"/>
    <xf numFmtId="0" fontId="53" fillId="6" borderId="62" xfId="0" applyFont="1" applyFill="1" applyBorder="1"/>
    <xf numFmtId="0" fontId="12" fillId="6" borderId="62" xfId="0" applyFont="1" applyFill="1" applyBorder="1"/>
    <xf numFmtId="0" fontId="43" fillId="6" borderId="0" xfId="1" applyFont="1" applyFill="1" applyAlignment="1">
      <alignment horizontal="center" vertical="center" wrapText="1"/>
    </xf>
    <xf numFmtId="164" fontId="17" fillId="6" borderId="32" xfId="0" applyNumberFormat="1" applyFont="1" applyFill="1" applyBorder="1" applyAlignment="1" applyProtection="1">
      <alignment horizontal="right" vertical="center" wrapText="1"/>
      <protection locked="0"/>
    </xf>
    <xf numFmtId="164" fontId="17" fillId="6" borderId="47" xfId="0" applyNumberFormat="1" applyFont="1" applyFill="1" applyBorder="1" applyAlignment="1" applyProtection="1">
      <alignment horizontal="right" vertical="center" wrapText="1"/>
      <protection locked="0"/>
    </xf>
    <xf numFmtId="164" fontId="17" fillId="6" borderId="0" xfId="0" applyNumberFormat="1" applyFont="1" applyFill="1" applyAlignment="1">
      <alignment horizontal="right" vertical="center" wrapText="1"/>
    </xf>
    <xf numFmtId="10" fontId="17" fillId="6" borderId="32" xfId="83" applyNumberFormat="1" applyFont="1" applyFill="1" applyBorder="1" applyAlignment="1" applyProtection="1">
      <alignment horizontal="right" vertical="center" wrapText="1"/>
      <protection locked="0"/>
    </xf>
    <xf numFmtId="10" fontId="17" fillId="6" borderId="47" xfId="83" applyNumberFormat="1" applyFont="1" applyFill="1" applyBorder="1" applyAlignment="1" applyProtection="1">
      <alignment horizontal="right" vertical="center" wrapText="1"/>
      <protection locked="0"/>
    </xf>
    <xf numFmtId="10" fontId="17" fillId="6" borderId="0" xfId="83" applyNumberFormat="1" applyFont="1" applyFill="1" applyBorder="1" applyAlignment="1">
      <alignment horizontal="right" vertical="center" wrapText="1"/>
    </xf>
    <xf numFmtId="0" fontId="0" fillId="6" borderId="0" xfId="0" applyFill="1"/>
    <xf numFmtId="0" fontId="12" fillId="6" borderId="0" xfId="1" applyFill="1"/>
    <xf numFmtId="0" fontId="52" fillId="6" borderId="3" xfId="0" applyFont="1" applyFill="1" applyBorder="1" applyProtection="1">
      <protection locked="0"/>
    </xf>
    <xf numFmtId="0" fontId="11" fillId="6" borderId="0" xfId="1" applyFont="1" applyFill="1"/>
    <xf numFmtId="0" fontId="13" fillId="6" borderId="0" xfId="1" applyFont="1" applyFill="1"/>
    <xf numFmtId="165" fontId="12" fillId="2" borderId="63" xfId="1" applyNumberFormat="1" applyFill="1" applyBorder="1" applyAlignment="1" applyProtection="1">
      <alignment horizontal="right"/>
      <protection locked="0"/>
    </xf>
    <xf numFmtId="164" fontId="13" fillId="2" borderId="32" xfId="1" applyNumberFormat="1" applyFont="1" applyFill="1" applyBorder="1" applyAlignment="1" applyProtection="1">
      <alignment vertical="center"/>
      <protection locked="0"/>
    </xf>
    <xf numFmtId="164" fontId="13" fillId="2" borderId="47" xfId="1" applyNumberFormat="1" applyFont="1" applyFill="1" applyBorder="1" applyAlignment="1" applyProtection="1">
      <alignment vertical="center"/>
      <protection locked="0"/>
    </xf>
    <xf numFmtId="164" fontId="14" fillId="2" borderId="29" xfId="1" applyNumberFormat="1" applyFont="1" applyFill="1" applyBorder="1" applyAlignment="1" applyProtection="1">
      <alignment vertical="center"/>
      <protection locked="0"/>
    </xf>
    <xf numFmtId="164" fontId="14" fillId="2" borderId="50" xfId="1" applyNumberFormat="1" applyFont="1" applyFill="1" applyBorder="1" applyAlignment="1" applyProtection="1">
      <alignment vertical="center"/>
      <protection locked="0"/>
    </xf>
    <xf numFmtId="164" fontId="17" fillId="2" borderId="47" xfId="0" applyNumberFormat="1" applyFont="1" applyFill="1" applyBorder="1" applyAlignment="1">
      <alignment horizontal="right" vertical="center"/>
    </xf>
    <xf numFmtId="164" fontId="14" fillId="3" borderId="57" xfId="0" applyNumberFormat="1" applyFont="1" applyFill="1" applyBorder="1" applyAlignment="1">
      <alignment horizontal="right" vertical="center" wrapText="1"/>
    </xf>
    <xf numFmtId="164" fontId="14" fillId="3" borderId="58" xfId="0" applyNumberFormat="1" applyFont="1" applyFill="1" applyBorder="1" applyAlignment="1">
      <alignment horizontal="right" vertical="center" wrapText="1"/>
    </xf>
    <xf numFmtId="164" fontId="17" fillId="3" borderId="59" xfId="0" applyNumberFormat="1" applyFont="1" applyFill="1" applyBorder="1" applyAlignment="1">
      <alignment horizontal="right" vertical="center" wrapText="1"/>
    </xf>
    <xf numFmtId="164" fontId="17" fillId="3" borderId="60" xfId="0" applyNumberFormat="1" applyFont="1" applyFill="1" applyBorder="1" applyAlignment="1">
      <alignment horizontal="right" vertical="center" wrapText="1"/>
    </xf>
    <xf numFmtId="0" fontId="11" fillId="2" borderId="62" xfId="1" applyFont="1" applyFill="1" applyBorder="1" applyAlignment="1">
      <alignment horizontal="center"/>
    </xf>
    <xf numFmtId="0" fontId="11" fillId="2" borderId="62" xfId="1" applyFont="1" applyFill="1" applyBorder="1" applyAlignment="1">
      <alignment horizontal="center" vertical="center" wrapText="1"/>
    </xf>
    <xf numFmtId="0" fontId="23" fillId="0" borderId="62" xfId="1" applyFont="1" applyBorder="1"/>
    <xf numFmtId="0" fontId="12" fillId="0" borderId="62" xfId="1" applyBorder="1" applyAlignment="1">
      <alignment horizontal="left" indent="1"/>
    </xf>
    <xf numFmtId="0" fontId="12" fillId="0" borderId="62" xfId="1" applyBorder="1"/>
    <xf numFmtId="0" fontId="19" fillId="0" borderId="62" xfId="1" applyFont="1" applyBorder="1"/>
    <xf numFmtId="164" fontId="12" fillId="2" borderId="62" xfId="1" applyNumberFormat="1" applyFill="1" applyBorder="1" applyProtection="1">
      <protection locked="0"/>
    </xf>
    <xf numFmtId="0" fontId="11" fillId="0" borderId="62" xfId="1" applyFont="1" applyBorder="1"/>
    <xf numFmtId="164" fontId="17" fillId="2" borderId="62" xfId="0" applyNumberFormat="1" applyFont="1" applyFill="1" applyBorder="1" applyAlignment="1">
      <alignment horizontal="right" vertical="center"/>
    </xf>
    <xf numFmtId="0" fontId="52" fillId="6" borderId="62" xfId="0" applyFont="1" applyFill="1" applyBorder="1" applyProtection="1">
      <protection locked="0"/>
    </xf>
    <xf numFmtId="164" fontId="14" fillId="2" borderId="62" xfId="1" applyNumberFormat="1" applyFont="1" applyFill="1" applyBorder="1" applyAlignment="1" applyProtection="1">
      <alignment vertical="center"/>
      <protection locked="0"/>
    </xf>
    <xf numFmtId="0" fontId="34" fillId="6" borderId="62" xfId="0" applyFont="1" applyFill="1" applyBorder="1" applyAlignment="1" applyProtection="1">
      <alignment horizontal="center" vertical="center"/>
      <protection locked="0"/>
    </xf>
    <xf numFmtId="164" fontId="17" fillId="6" borderId="62" xfId="0" applyNumberFormat="1" applyFont="1" applyFill="1" applyBorder="1" applyAlignment="1" applyProtection="1">
      <alignment horizontal="right" vertical="center" wrapText="1"/>
      <protection locked="0"/>
    </xf>
    <xf numFmtId="0" fontId="12" fillId="6" borderId="62" xfId="0" applyFont="1" applyFill="1" applyBorder="1" applyAlignment="1" applyProtection="1">
      <alignment horizontal="center"/>
      <protection locked="0"/>
    </xf>
    <xf numFmtId="164" fontId="13" fillId="2" borderId="62" xfId="1" applyNumberFormat="1" applyFont="1" applyFill="1" applyBorder="1" applyAlignment="1" applyProtection="1">
      <alignment vertical="center"/>
      <protection locked="0"/>
    </xf>
    <xf numFmtId="0" fontId="13" fillId="6" borderId="62" xfId="1" applyFont="1" applyFill="1" applyBorder="1" applyAlignment="1" applyProtection="1">
      <alignment horizontal="center" vertical="center"/>
      <protection locked="0"/>
    </xf>
    <xf numFmtId="164" fontId="12" fillId="6" borderId="62" xfId="0" applyNumberFormat="1" applyFont="1" applyFill="1" applyBorder="1" applyAlignment="1" applyProtection="1">
      <alignment horizontal="right" vertical="center"/>
      <protection locked="0"/>
    </xf>
    <xf numFmtId="164" fontId="12" fillId="2" borderId="62" xfId="0" applyNumberFormat="1" applyFont="1" applyFill="1" applyBorder="1" applyAlignment="1" applyProtection="1">
      <alignment horizontal="right" vertical="center"/>
      <protection locked="0"/>
    </xf>
    <xf numFmtId="164" fontId="12" fillId="4" borderId="62" xfId="0" applyNumberFormat="1" applyFont="1" applyFill="1" applyBorder="1" applyAlignment="1" applyProtection="1">
      <alignment horizontal="right" vertical="center"/>
      <protection locked="0"/>
    </xf>
    <xf numFmtId="6" fontId="68" fillId="0" borderId="63" xfId="0" applyNumberFormat="1" applyFont="1" applyBorder="1" applyAlignment="1">
      <alignment wrapText="1"/>
    </xf>
    <xf numFmtId="6" fontId="68" fillId="8" borderId="78" xfId="0" applyNumberFormat="1" applyFont="1" applyFill="1" applyBorder="1" applyAlignment="1">
      <alignment wrapText="1"/>
    </xf>
    <xf numFmtId="6" fontId="68" fillId="8" borderId="63" xfId="0" applyNumberFormat="1" applyFont="1" applyFill="1" applyBorder="1" applyAlignment="1">
      <alignment wrapText="1"/>
    </xf>
    <xf numFmtId="0" fontId="13" fillId="0" borderId="0" xfId="0" applyFont="1" applyAlignment="1">
      <alignment wrapText="1"/>
    </xf>
    <xf numFmtId="0" fontId="14" fillId="0" borderId="0" xfId="0" applyFont="1" applyAlignment="1">
      <alignment wrapText="1"/>
    </xf>
    <xf numFmtId="6" fontId="12" fillId="0" borderId="62" xfId="0" applyNumberFormat="1" applyFont="1" applyBorder="1" applyAlignment="1">
      <alignment wrapText="1"/>
    </xf>
    <xf numFmtId="6" fontId="12" fillId="0" borderId="4" xfId="0" applyNumberFormat="1" applyFont="1" applyBorder="1" applyAlignment="1">
      <alignment wrapText="1"/>
    </xf>
    <xf numFmtId="6" fontId="12" fillId="0" borderId="2" xfId="0" applyNumberFormat="1" applyFont="1" applyBorder="1" applyAlignment="1">
      <alignment wrapText="1"/>
    </xf>
    <xf numFmtId="6" fontId="12" fillId="0" borderId="27" xfId="0" applyNumberFormat="1" applyFont="1" applyBorder="1" applyAlignment="1">
      <alignment wrapText="1"/>
    </xf>
    <xf numFmtId="6" fontId="68" fillId="0" borderId="22" xfId="0" applyNumberFormat="1" applyFont="1" applyBorder="1" applyAlignment="1">
      <alignment wrapText="1"/>
    </xf>
    <xf numFmtId="6" fontId="68" fillId="0" borderId="21" xfId="0" applyNumberFormat="1" applyFont="1" applyBorder="1" applyAlignment="1">
      <alignment wrapText="1"/>
    </xf>
    <xf numFmtId="0" fontId="29" fillId="6" borderId="48" xfId="0" applyFont="1" applyFill="1" applyBorder="1" applyAlignment="1">
      <alignment vertical="center" wrapText="1"/>
    </xf>
    <xf numFmtId="0" fontId="29" fillId="6" borderId="52" xfId="0" applyFont="1" applyFill="1" applyBorder="1" applyAlignment="1">
      <alignment vertical="center" wrapText="1"/>
    </xf>
    <xf numFmtId="0" fontId="29" fillId="6" borderId="53" xfId="0" applyFont="1" applyFill="1" applyBorder="1" applyAlignment="1">
      <alignment vertical="center" wrapText="1"/>
    </xf>
    <xf numFmtId="0" fontId="34" fillId="6" borderId="48" xfId="0" applyFont="1" applyFill="1" applyBorder="1" applyAlignment="1">
      <alignment horizontal="center" vertical="center"/>
    </xf>
    <xf numFmtId="0" fontId="29" fillId="6" borderId="54" xfId="0" applyFont="1" applyFill="1" applyBorder="1" applyAlignment="1">
      <alignment horizontal="center" vertical="center" wrapText="1"/>
    </xf>
    <xf numFmtId="0" fontId="29" fillId="6" borderId="55" xfId="0" applyFont="1" applyFill="1" applyBorder="1" applyAlignment="1">
      <alignment horizontal="center" vertical="center" wrapText="1"/>
    </xf>
    <xf numFmtId="0" fontId="29" fillId="6" borderId="56" xfId="0" applyFont="1" applyFill="1" applyBorder="1" applyAlignment="1">
      <alignment horizontal="center" vertical="center" wrapText="1"/>
    </xf>
    <xf numFmtId="0" fontId="29" fillId="6" borderId="48" xfId="0" applyFont="1" applyFill="1" applyBorder="1" applyAlignment="1">
      <alignment vertical="top" wrapText="1"/>
    </xf>
    <xf numFmtId="0" fontId="29" fillId="6" borderId="53" xfId="0" applyFont="1" applyFill="1" applyBorder="1" applyAlignment="1">
      <alignment vertical="top" wrapText="1"/>
    </xf>
    <xf numFmtId="6" fontId="68" fillId="8" borderId="62" xfId="0" applyNumberFormat="1" applyFont="1" applyFill="1" applyBorder="1" applyAlignment="1">
      <alignment wrapText="1"/>
    </xf>
    <xf numFmtId="10" fontId="68" fillId="8" borderId="2" xfId="0" applyNumberFormat="1" applyFont="1" applyFill="1" applyBorder="1" applyAlignment="1">
      <alignment wrapText="1"/>
    </xf>
    <xf numFmtId="6" fontId="68" fillId="8" borderId="2" xfId="0" applyNumberFormat="1" applyFont="1" applyFill="1" applyBorder="1" applyAlignment="1">
      <alignment wrapText="1"/>
    </xf>
    <xf numFmtId="10" fontId="17" fillId="10" borderId="62" xfId="83" applyNumberFormat="1" applyFont="1" applyFill="1" applyBorder="1" applyAlignment="1" applyProtection="1">
      <alignment horizontal="right" vertical="center" wrapText="1"/>
      <protection locked="0"/>
    </xf>
    <xf numFmtId="0" fontId="29" fillId="0" borderId="52" xfId="0" applyFont="1" applyBorder="1" applyAlignment="1">
      <alignment vertical="center" wrapText="1"/>
    </xf>
    <xf numFmtId="0" fontId="12" fillId="9" borderId="3" xfId="0" applyFont="1" applyFill="1" applyBorder="1" applyAlignment="1">
      <alignment vertical="center" wrapText="1"/>
    </xf>
    <xf numFmtId="6" fontId="68" fillId="8" borderId="51" xfId="0" applyNumberFormat="1" applyFont="1" applyFill="1" applyBorder="1" applyAlignment="1">
      <alignment vertical="center" wrapText="1"/>
    </xf>
    <xf numFmtId="164" fontId="14" fillId="2" borderId="62" xfId="0" applyNumberFormat="1" applyFont="1" applyFill="1" applyBorder="1" applyAlignment="1">
      <alignment vertical="top"/>
    </xf>
    <xf numFmtId="0" fontId="29" fillId="6" borderId="51" xfId="0" applyFont="1" applyFill="1" applyBorder="1" applyAlignment="1">
      <alignment vertical="top" wrapText="1"/>
    </xf>
    <xf numFmtId="0" fontId="12" fillId="6" borderId="3" xfId="0" applyFont="1" applyFill="1" applyBorder="1"/>
    <xf numFmtId="0" fontId="12" fillId="6" borderId="4" xfId="0" applyFont="1" applyFill="1" applyBorder="1"/>
    <xf numFmtId="0" fontId="29" fillId="0" borderId="55" xfId="0" applyFont="1" applyBorder="1" applyAlignment="1">
      <alignment horizontal="center" vertical="center" wrapText="1"/>
    </xf>
    <xf numFmtId="0" fontId="12" fillId="0" borderId="62" xfId="0" applyFont="1" applyBorder="1" applyAlignment="1">
      <alignment vertical="center" wrapText="1"/>
    </xf>
    <xf numFmtId="0" fontId="34" fillId="0" borderId="51" xfId="0" applyFont="1" applyBorder="1" applyAlignment="1">
      <alignment horizontal="center" vertical="center"/>
    </xf>
    <xf numFmtId="0" fontId="15" fillId="0" borderId="0" xfId="0" applyFont="1" applyAlignment="1">
      <alignment horizontal="left" vertical="center"/>
    </xf>
    <xf numFmtId="0" fontId="26" fillId="0" borderId="0" xfId="1" applyFont="1" applyAlignment="1">
      <alignment horizontal="left" vertical="center"/>
    </xf>
    <xf numFmtId="0" fontId="14" fillId="6" borderId="3"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30" fillId="6" borderId="0" xfId="0" applyFont="1" applyFill="1" applyAlignment="1">
      <alignment horizontal="center" vertical="center" wrapText="1"/>
    </xf>
    <xf numFmtId="0" fontId="14" fillId="6" borderId="62" xfId="1" applyFont="1" applyFill="1" applyBorder="1" applyAlignment="1" applyProtection="1">
      <alignment horizontal="left" vertical="center"/>
      <protection locked="0"/>
    </xf>
    <xf numFmtId="0" fontId="11" fillId="6" borderId="0" xfId="1" applyFont="1" applyFill="1" applyAlignment="1">
      <alignment horizontal="left"/>
    </xf>
    <xf numFmtId="0" fontId="30" fillId="6" borderId="15"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28" fillId="0" borderId="0" xfId="12" applyFont="1" applyAlignment="1">
      <alignment horizontal="left"/>
    </xf>
    <xf numFmtId="0" fontId="12" fillId="6" borderId="0" xfId="0" applyFont="1" applyFill="1" applyAlignment="1">
      <alignment horizontal="left" vertical="center" wrapText="1"/>
    </xf>
    <xf numFmtId="0" fontId="11" fillId="2" borderId="62" xfId="0" applyFont="1" applyFill="1" applyBorder="1" applyAlignment="1">
      <alignment horizontal="center" vertical="center"/>
    </xf>
    <xf numFmtId="0" fontId="12" fillId="6" borderId="32" xfId="0" applyFont="1" applyFill="1" applyBorder="1" applyAlignment="1">
      <alignment horizontal="left" vertical="center" wrapText="1"/>
    </xf>
    <xf numFmtId="164" fontId="17" fillId="0" borderId="51" xfId="0" applyNumberFormat="1" applyFont="1" applyBorder="1" applyAlignment="1">
      <alignment vertical="center" wrapText="1"/>
    </xf>
    <xf numFmtId="164" fontId="17" fillId="0" borderId="61" xfId="0" applyNumberFormat="1" applyFont="1" applyBorder="1" applyAlignment="1">
      <alignment vertical="center" wrapText="1"/>
    </xf>
    <xf numFmtId="0" fontId="26" fillId="6" borderId="0" xfId="0" applyFont="1" applyFill="1" applyAlignment="1">
      <alignment horizontal="left" vertical="center"/>
    </xf>
    <xf numFmtId="0" fontId="26" fillId="0" borderId="0" xfId="0" applyFont="1" applyAlignment="1">
      <alignment horizontal="left" vertical="center"/>
    </xf>
    <xf numFmtId="165" fontId="19" fillId="12" borderId="63" xfId="0" applyNumberFormat="1" applyFont="1" applyFill="1" applyBorder="1" applyAlignment="1">
      <alignment horizontal="right"/>
    </xf>
    <xf numFmtId="0" fontId="69" fillId="10" borderId="83" xfId="0" applyFont="1" applyFill="1" applyBorder="1" applyAlignment="1">
      <alignment horizontal="center" wrapText="1"/>
    </xf>
    <xf numFmtId="0" fontId="69" fillId="10" borderId="83" xfId="0" applyFont="1" applyFill="1" applyBorder="1" applyAlignment="1">
      <alignment horizontal="center" vertical="center" wrapText="1"/>
    </xf>
    <xf numFmtId="0" fontId="70" fillId="0" borderId="2" xfId="0" applyFont="1" applyBorder="1" applyAlignment="1">
      <alignment wrapText="1"/>
    </xf>
    <xf numFmtId="164" fontId="19" fillId="12" borderId="84" xfId="0" applyNumberFormat="1" applyFont="1" applyFill="1" applyBorder="1"/>
    <xf numFmtId="0" fontId="19" fillId="0" borderId="81" xfId="0" applyFont="1" applyBorder="1"/>
    <xf numFmtId="0" fontId="19" fillId="0" borderId="0" xfId="0" applyFont="1"/>
    <xf numFmtId="0" fontId="19" fillId="0" borderId="85" xfId="0" applyFont="1" applyBorder="1"/>
    <xf numFmtId="164" fontId="17" fillId="6" borderId="48" xfId="0" applyNumberFormat="1" applyFont="1" applyFill="1" applyBorder="1" applyAlignment="1">
      <alignment horizontal="right" vertical="center" wrapText="1"/>
    </xf>
    <xf numFmtId="0" fontId="50" fillId="11" borderId="88" xfId="0" applyFont="1" applyFill="1" applyBorder="1" applyAlignment="1">
      <alignment horizontal="center" vertical="center" wrapText="1"/>
    </xf>
    <xf numFmtId="0" fontId="50" fillId="6" borderId="78" xfId="0" applyFont="1" applyFill="1" applyBorder="1" applyAlignment="1">
      <alignment horizontal="center" vertical="center" wrapText="1"/>
    </xf>
    <xf numFmtId="0" fontId="50" fillId="11" borderId="89" xfId="0" applyFont="1" applyFill="1" applyBorder="1" applyAlignment="1">
      <alignment horizontal="center" vertical="center" wrapText="1"/>
    </xf>
    <xf numFmtId="0" fontId="50" fillId="11" borderId="66" xfId="0" applyFont="1" applyFill="1" applyBorder="1" applyAlignment="1">
      <alignment horizontal="center" vertical="center" wrapText="1"/>
    </xf>
    <xf numFmtId="164" fontId="17" fillId="12" borderId="80" xfId="0" applyNumberFormat="1" applyFont="1" applyFill="1" applyBorder="1" applyAlignment="1">
      <alignment vertical="center"/>
    </xf>
    <xf numFmtId="0" fontId="30" fillId="5" borderId="0" xfId="0" applyFont="1" applyFill="1" applyAlignment="1">
      <alignment horizontal="center" vertical="center" wrapText="1"/>
    </xf>
    <xf numFmtId="0" fontId="69" fillId="13" borderId="86" xfId="0" applyFont="1" applyFill="1" applyBorder="1" applyAlignment="1">
      <alignment horizontal="center" vertical="center" wrapText="1"/>
    </xf>
    <xf numFmtId="0" fontId="69" fillId="12" borderId="88" xfId="0" applyFont="1" applyFill="1" applyBorder="1" applyAlignment="1">
      <alignment horizontal="center" vertical="center" wrapText="1"/>
    </xf>
    <xf numFmtId="0" fontId="69" fillId="12" borderId="63" xfId="0" applyFont="1" applyFill="1" applyBorder="1" applyAlignment="1">
      <alignment horizontal="center" vertical="center" wrapText="1"/>
    </xf>
    <xf numFmtId="0" fontId="19" fillId="0" borderId="0" xfId="0" applyFont="1" applyAlignment="1">
      <alignment horizontal="left" vertical="center"/>
    </xf>
    <xf numFmtId="0" fontId="17" fillId="0" borderId="98" xfId="0" applyFont="1" applyBorder="1" applyAlignment="1">
      <alignment horizontal="left"/>
    </xf>
    <xf numFmtId="164" fontId="17" fillId="14" borderId="99" xfId="0" applyNumberFormat="1" applyFont="1" applyFill="1" applyBorder="1" applyAlignment="1">
      <alignment horizontal="right" vertical="center" wrapText="1"/>
    </xf>
    <xf numFmtId="164" fontId="17" fillId="0" borderId="99" xfId="0" applyNumberFormat="1" applyFont="1" applyBorder="1" applyAlignment="1">
      <alignment horizontal="right" wrapText="1"/>
    </xf>
    <xf numFmtId="165" fontId="19" fillId="14" borderId="83" xfId="0" applyNumberFormat="1" applyFont="1" applyFill="1" applyBorder="1" applyAlignment="1">
      <alignment horizontal="right"/>
    </xf>
    <xf numFmtId="164" fontId="17" fillId="14" borderId="100" xfId="0" applyNumberFormat="1" applyFont="1" applyFill="1" applyBorder="1" applyAlignment="1">
      <alignment horizontal="right" wrapText="1"/>
    </xf>
    <xf numFmtId="164" fontId="19" fillId="14" borderId="0" xfId="0" applyNumberFormat="1" applyFont="1" applyFill="1" applyAlignment="1">
      <alignment horizontal="right" vertical="center"/>
    </xf>
    <xf numFmtId="0" fontId="63" fillId="14" borderId="0" xfId="0" applyFont="1" applyFill="1" applyAlignment="1">
      <alignment horizontal="left" vertical="center"/>
    </xf>
    <xf numFmtId="0" fontId="17" fillId="0" borderId="101" xfId="0" applyFont="1" applyBorder="1" applyAlignment="1">
      <alignment horizontal="left"/>
    </xf>
    <xf numFmtId="164" fontId="17" fillId="14" borderId="102" xfId="0" applyNumberFormat="1" applyFont="1" applyFill="1" applyBorder="1" applyAlignment="1">
      <alignment horizontal="right" wrapText="1"/>
    </xf>
    <xf numFmtId="0" fontId="17" fillId="0" borderId="103" xfId="0" applyFont="1" applyBorder="1" applyAlignment="1">
      <alignment horizontal="left"/>
    </xf>
    <xf numFmtId="165" fontId="19" fillId="14" borderId="104" xfId="0" applyNumberFormat="1" applyFont="1" applyFill="1" applyBorder="1" applyAlignment="1">
      <alignment horizontal="right"/>
    </xf>
    <xf numFmtId="164" fontId="17" fillId="14" borderId="105" xfId="0" applyNumberFormat="1" applyFont="1" applyFill="1" applyBorder="1" applyAlignment="1">
      <alignment horizontal="right" wrapText="1"/>
    </xf>
    <xf numFmtId="0" fontId="17" fillId="0" borderId="77" xfId="0" applyFont="1" applyBorder="1" applyAlignment="1">
      <alignment horizontal="left"/>
    </xf>
    <xf numFmtId="164" fontId="17" fillId="14" borderId="63" xfId="0" applyNumberFormat="1" applyFont="1" applyFill="1" applyBorder="1" applyAlignment="1">
      <alignment horizontal="right" vertical="center"/>
    </xf>
    <xf numFmtId="165" fontId="20" fillId="14" borderId="63" xfId="0" applyNumberFormat="1" applyFont="1" applyFill="1" applyBorder="1" applyAlignment="1">
      <alignment horizontal="right"/>
    </xf>
    <xf numFmtId="164" fontId="17" fillId="14" borderId="63" xfId="0" applyNumberFormat="1" applyFont="1" applyFill="1" applyBorder="1" applyAlignment="1">
      <alignment vertical="center"/>
    </xf>
    <xf numFmtId="164" fontId="17" fillId="14" borderId="96" xfId="0" applyNumberFormat="1" applyFont="1" applyFill="1" applyBorder="1" applyAlignment="1">
      <alignment vertical="center"/>
    </xf>
    <xf numFmtId="0" fontId="28" fillId="0" borderId="106" xfId="0" applyFont="1" applyBorder="1" applyAlignment="1">
      <alignment horizontal="left" vertical="top" wrapText="1"/>
    </xf>
    <xf numFmtId="0" fontId="17" fillId="0" borderId="0" xfId="0" applyFont="1" applyAlignment="1">
      <alignment horizontal="left" vertical="top" wrapText="1"/>
    </xf>
    <xf numFmtId="0" fontId="37" fillId="0" borderId="106" xfId="0" applyFont="1" applyBorder="1" applyAlignment="1">
      <alignment horizontal="left" vertical="top" wrapText="1"/>
    </xf>
    <xf numFmtId="0" fontId="71" fillId="14" borderId="83" xfId="0" applyFont="1" applyFill="1" applyBorder="1" applyAlignment="1">
      <alignment horizontal="left" vertical="top" wrapText="1"/>
    </xf>
    <xf numFmtId="0" fontId="29" fillId="0" borderId="83" xfId="0" applyFont="1" applyBorder="1" applyAlignment="1">
      <alignment horizontal="left" vertical="center" wrapText="1"/>
    </xf>
    <xf numFmtId="0" fontId="29" fillId="0" borderId="0" xfId="0" applyFont="1" applyAlignment="1">
      <alignment horizontal="left" vertical="center" wrapText="1"/>
    </xf>
    <xf numFmtId="0" fontId="18" fillId="0" borderId="0" xfId="0" applyFont="1" applyAlignment="1">
      <alignment horizontal="left" vertical="top" wrapText="1"/>
    </xf>
    <xf numFmtId="0" fontId="29" fillId="0" borderId="104" xfId="0" applyFont="1" applyBorder="1" applyAlignment="1">
      <alignment horizontal="left" vertical="center" wrapText="1"/>
    </xf>
    <xf numFmtId="0" fontId="29" fillId="0" borderId="106" xfId="0" applyFont="1" applyBorder="1" applyAlignment="1">
      <alignment horizontal="left" vertical="center" wrapText="1"/>
    </xf>
    <xf numFmtId="0" fontId="47" fillId="14" borderId="65" xfId="0" applyFont="1" applyFill="1" applyBorder="1" applyAlignment="1">
      <alignment horizontal="left" vertical="center" wrapText="1"/>
    </xf>
    <xf numFmtId="0" fontId="71" fillId="14" borderId="62" xfId="0" applyFont="1" applyFill="1" applyBorder="1" applyAlignment="1">
      <alignment horizontal="left" vertical="center" wrapText="1"/>
    </xf>
    <xf numFmtId="0" fontId="45" fillId="0" borderId="62" xfId="0" applyFont="1" applyBorder="1" applyAlignment="1">
      <alignment horizontal="left" vertical="center" wrapText="1"/>
    </xf>
    <xf numFmtId="0" fontId="29" fillId="0" borderId="0" xfId="0" applyFont="1" applyAlignment="1">
      <alignment horizontal="left" vertical="top" wrapText="1"/>
    </xf>
    <xf numFmtId="0" fontId="0" fillId="0" borderId="0" xfId="0" applyAlignment="1">
      <alignment vertical="top" wrapText="1"/>
    </xf>
    <xf numFmtId="0" fontId="71" fillId="14" borderId="107" xfId="0" applyFont="1" applyFill="1" applyBorder="1" applyAlignment="1">
      <alignment horizontal="left" vertical="center" wrapText="1"/>
    </xf>
    <xf numFmtId="0" fontId="49" fillId="0" borderId="83" xfId="0" applyFont="1" applyBorder="1" applyAlignment="1">
      <alignment horizontal="left" vertical="center" wrapText="1"/>
    </xf>
    <xf numFmtId="0" fontId="71" fillId="14" borderId="83" xfId="0" applyFont="1" applyFill="1" applyBorder="1" applyAlignment="1">
      <alignment horizontal="left" vertical="center" wrapText="1"/>
    </xf>
    <xf numFmtId="0" fontId="17" fillId="0" borderId="0" xfId="0" applyFont="1" applyAlignment="1">
      <alignment horizontal="left" vertical="center" wrapText="1"/>
    </xf>
    <xf numFmtId="0" fontId="29" fillId="0" borderId="83" xfId="0" applyFont="1" applyBorder="1" applyAlignment="1">
      <alignment horizontal="left" vertical="top" wrapText="1"/>
    </xf>
    <xf numFmtId="0" fontId="16" fillId="0" borderId="104" xfId="0" applyFont="1" applyBorder="1" applyAlignment="1">
      <alignment horizontal="left" vertical="top" wrapText="1"/>
    </xf>
    <xf numFmtId="0" fontId="29" fillId="0" borderId="106" xfId="0" applyFont="1" applyBorder="1" applyAlignment="1">
      <alignment horizontal="left" vertical="top" wrapText="1"/>
    </xf>
    <xf numFmtId="0" fontId="29" fillId="0" borderId="107" xfId="0" applyFont="1" applyBorder="1" applyAlignment="1">
      <alignment horizontal="left" vertical="top" wrapText="1"/>
    </xf>
    <xf numFmtId="0" fontId="59" fillId="14" borderId="83" xfId="0" applyFont="1" applyFill="1" applyBorder="1" applyAlignment="1">
      <alignment horizontal="left" vertical="center" wrapText="1"/>
    </xf>
    <xf numFmtId="0" fontId="73" fillId="0" borderId="0" xfId="0" applyFont="1" applyAlignment="1">
      <alignment horizontal="left" vertical="center" wrapText="1"/>
    </xf>
    <xf numFmtId="0" fontId="60" fillId="0" borderId="83" xfId="0" applyFont="1" applyBorder="1" applyAlignment="1">
      <alignment horizontal="left" vertical="center" wrapText="1"/>
    </xf>
    <xf numFmtId="0" fontId="71" fillId="15" borderId="83" xfId="0" applyFont="1" applyFill="1" applyBorder="1" applyAlignment="1">
      <alignment horizontal="left" vertical="center" wrapText="1"/>
    </xf>
    <xf numFmtId="0" fontId="29" fillId="15" borderId="106" xfId="0" applyFont="1" applyFill="1" applyBorder="1" applyAlignment="1">
      <alignment horizontal="left" vertical="center" wrapText="1"/>
    </xf>
    <xf numFmtId="0" fontId="74" fillId="14" borderId="83" xfId="0" applyFont="1" applyFill="1" applyBorder="1" applyAlignment="1">
      <alignment horizontal="left" vertical="center" wrapText="1"/>
    </xf>
    <xf numFmtId="0" fontId="61" fillId="0" borderId="106" xfId="0" applyFont="1" applyBorder="1" applyAlignment="1">
      <alignment horizontal="left" vertical="center" wrapText="1"/>
    </xf>
    <xf numFmtId="0" fontId="56" fillId="0" borderId="0" xfId="0" applyFont="1" applyAlignment="1">
      <alignment horizontal="left" vertical="center" wrapText="1"/>
    </xf>
    <xf numFmtId="0" fontId="56" fillId="0" borderId="106" xfId="0" applyFont="1" applyBorder="1" applyAlignment="1">
      <alignment horizontal="left" vertical="center" wrapText="1"/>
    </xf>
    <xf numFmtId="0" fontId="17" fillId="0" borderId="106" xfId="0" applyFont="1" applyBorder="1" applyAlignment="1">
      <alignment horizontal="left" vertical="top" wrapText="1"/>
    </xf>
    <xf numFmtId="0" fontId="17" fillId="0" borderId="81" xfId="0" applyFont="1" applyBorder="1" applyAlignment="1">
      <alignment horizontal="left" vertical="top" wrapText="1"/>
    </xf>
    <xf numFmtId="9" fontId="68" fillId="8" borderId="62" xfId="6" applyFont="1" applyFill="1" applyBorder="1" applyAlignment="1">
      <alignment wrapText="1"/>
    </xf>
    <xf numFmtId="10" fontId="17" fillId="10" borderId="62" xfId="6" applyNumberFormat="1" applyFont="1" applyFill="1" applyBorder="1" applyAlignment="1" applyProtection="1">
      <alignment horizontal="right" vertical="center" wrapText="1"/>
      <protection locked="0"/>
    </xf>
    <xf numFmtId="10" fontId="12" fillId="0" borderId="0" xfId="83" applyNumberFormat="1" applyFont="1"/>
    <xf numFmtId="0" fontId="34" fillId="2" borderId="51" xfId="0" applyFont="1" applyFill="1" applyBorder="1" applyAlignment="1">
      <alignment horizontal="center" vertical="center"/>
    </xf>
    <xf numFmtId="0" fontId="29" fillId="2" borderId="52" xfId="0" applyFont="1" applyFill="1" applyBorder="1" applyAlignment="1">
      <alignment vertical="center" wrapText="1"/>
    </xf>
    <xf numFmtId="0" fontId="29" fillId="2" borderId="55" xfId="0" applyFont="1" applyFill="1" applyBorder="1" applyAlignment="1">
      <alignment horizontal="center" vertical="center" wrapText="1"/>
    </xf>
    <xf numFmtId="164" fontId="17" fillId="2" borderId="51" xfId="0" applyNumberFormat="1" applyFont="1" applyFill="1" applyBorder="1" applyAlignment="1">
      <alignment vertical="center" wrapText="1"/>
    </xf>
    <xf numFmtId="6" fontId="68" fillId="0" borderId="62" xfId="0" applyNumberFormat="1" applyFont="1" applyBorder="1" applyAlignment="1">
      <alignment wrapText="1"/>
    </xf>
    <xf numFmtId="164" fontId="12" fillId="6" borderId="0" xfId="0" applyNumberFormat="1" applyFont="1" applyFill="1"/>
    <xf numFmtId="164" fontId="0" fillId="6" borderId="0" xfId="0" applyNumberFormat="1" applyFill="1"/>
    <xf numFmtId="6" fontId="11" fillId="6" borderId="0" xfId="1" applyNumberFormat="1" applyFont="1" applyFill="1" applyAlignment="1">
      <alignment horizontal="left"/>
    </xf>
    <xf numFmtId="166" fontId="12" fillId="0" borderId="0" xfId="1" applyNumberFormat="1" applyAlignment="1">
      <alignment horizontal="left" vertical="center"/>
    </xf>
    <xf numFmtId="6" fontId="12" fillId="0" borderId="0" xfId="1" applyNumberFormat="1" applyAlignment="1">
      <alignment horizontal="left" vertical="center"/>
    </xf>
    <xf numFmtId="0" fontId="75" fillId="0" borderId="0" xfId="0" applyFont="1"/>
    <xf numFmtId="6" fontId="12" fillId="0" borderId="0" xfId="0" applyNumberFormat="1" applyFont="1"/>
    <xf numFmtId="0" fontId="11" fillId="0" borderId="0" xfId="0" applyFont="1" applyAlignment="1">
      <alignment horizontal="center"/>
    </xf>
    <xf numFmtId="165" fontId="12" fillId="0" borderId="0" xfId="83" applyNumberFormat="1" applyFont="1" applyFill="1"/>
    <xf numFmtId="164" fontId="0" fillId="0" borderId="0" xfId="0" applyNumberFormat="1"/>
    <xf numFmtId="164" fontId="17" fillId="6" borderId="108" xfId="0" applyNumberFormat="1" applyFont="1" applyFill="1" applyBorder="1" applyAlignment="1">
      <alignment horizontal="right" vertical="center" wrapText="1"/>
    </xf>
    <xf numFmtId="0" fontId="34" fillId="6" borderId="30" xfId="0" applyFont="1" applyFill="1" applyBorder="1" applyAlignment="1">
      <alignment horizontal="center" vertical="center"/>
    </xf>
    <xf numFmtId="0" fontId="13" fillId="0" borderId="62" xfId="0" applyFont="1" applyBorder="1"/>
    <xf numFmtId="0" fontId="16" fillId="0" borderId="62" xfId="0" applyFont="1" applyBorder="1" applyAlignment="1">
      <alignment horizontal="left"/>
    </xf>
    <xf numFmtId="0" fontId="12" fillId="0" borderId="62" xfId="0" applyFont="1" applyBorder="1"/>
    <xf numFmtId="0" fontId="34" fillId="0" borderId="53" xfId="0" applyFont="1" applyBorder="1" applyAlignment="1">
      <alignment horizontal="center" vertical="center"/>
    </xf>
    <xf numFmtId="0" fontId="29" fillId="0" borderId="56" xfId="0" applyFont="1" applyBorder="1" applyAlignment="1">
      <alignment horizontal="center" vertical="center" wrapText="1"/>
    </xf>
    <xf numFmtId="164" fontId="17" fillId="0" borderId="53" xfId="0" applyNumberFormat="1" applyFont="1" applyBorder="1" applyAlignment="1">
      <alignment vertical="center" wrapText="1"/>
    </xf>
    <xf numFmtId="0" fontId="34" fillId="0" borderId="2" xfId="0" applyFont="1" applyBorder="1" applyAlignment="1">
      <alignment horizontal="center" vertical="center"/>
    </xf>
    <xf numFmtId="0" fontId="29" fillId="0" borderId="28" xfId="0" applyFont="1" applyBorder="1" applyAlignment="1">
      <alignment horizontal="center" vertical="center" wrapText="1"/>
    </xf>
    <xf numFmtId="164" fontId="17" fillId="0" borderId="2" xfId="0" applyNumberFormat="1" applyFont="1" applyBorder="1" applyAlignment="1">
      <alignment horizontal="right" vertical="center" wrapText="1"/>
    </xf>
    <xf numFmtId="164" fontId="17" fillId="0" borderId="2" xfId="0" applyNumberFormat="1" applyFont="1" applyBorder="1" applyAlignment="1">
      <alignment vertical="center" wrapText="1"/>
    </xf>
    <xf numFmtId="0" fontId="34" fillId="0" borderId="61" xfId="0" applyFont="1" applyBorder="1" applyAlignment="1">
      <alignment horizontal="center" vertical="center"/>
    </xf>
    <xf numFmtId="0" fontId="29" fillId="0" borderId="110" xfId="0" applyFont="1" applyBorder="1" applyAlignment="1">
      <alignment horizontal="center" vertical="center" wrapText="1"/>
    </xf>
    <xf numFmtId="164" fontId="17" fillId="0" borderId="61" xfId="0" applyNumberFormat="1" applyFont="1" applyBorder="1" applyAlignment="1">
      <alignment horizontal="right" vertical="center" wrapText="1"/>
    </xf>
    <xf numFmtId="164" fontId="17" fillId="0" borderId="63" xfId="0" applyNumberFormat="1" applyFont="1" applyBorder="1" applyAlignment="1">
      <alignment horizontal="right" wrapText="1"/>
    </xf>
    <xf numFmtId="0" fontId="17" fillId="0" borderId="0" xfId="0" applyFont="1" applyAlignment="1">
      <alignment wrapText="1"/>
    </xf>
    <xf numFmtId="0" fontId="17" fillId="0" borderId="63" xfId="0" applyFont="1" applyBorder="1" applyAlignment="1">
      <alignment horizontal="center" wrapText="1"/>
    </xf>
    <xf numFmtId="164" fontId="17" fillId="0" borderId="75" xfId="0" applyNumberFormat="1" applyFont="1" applyBorder="1" applyAlignment="1">
      <alignment horizontal="right" wrapText="1"/>
    </xf>
    <xf numFmtId="165" fontId="12" fillId="0" borderId="75" xfId="1" applyNumberFormat="1" applyBorder="1" applyAlignment="1" applyProtection="1">
      <alignment horizontal="right"/>
      <protection locked="0"/>
    </xf>
    <xf numFmtId="165" fontId="19" fillId="0" borderId="75" xfId="0" applyNumberFormat="1" applyFont="1" applyBorder="1" applyAlignment="1">
      <alignment horizontal="right"/>
    </xf>
    <xf numFmtId="0" fontId="11" fillId="0" borderId="0" xfId="1" applyFont="1" applyFill="1"/>
    <xf numFmtId="0" fontId="76" fillId="0" borderId="3" xfId="1" applyFont="1" applyFill="1" applyBorder="1" applyAlignment="1" applyProtection="1">
      <alignment horizontal="left" vertical="center"/>
      <protection locked="0"/>
    </xf>
    <xf numFmtId="0" fontId="34" fillId="0" borderId="62" xfId="0" applyFont="1" applyFill="1" applyBorder="1" applyAlignment="1" applyProtection="1">
      <alignment horizontal="center" vertical="center"/>
      <protection locked="0"/>
    </xf>
    <xf numFmtId="0" fontId="14" fillId="0" borderId="5" xfId="1" applyFont="1" applyFill="1" applyBorder="1" applyAlignment="1" applyProtection="1">
      <alignment horizontal="left" vertical="center"/>
      <protection locked="0"/>
    </xf>
    <xf numFmtId="164" fontId="17" fillId="0" borderId="32" xfId="0" applyNumberFormat="1" applyFont="1" applyFill="1" applyBorder="1" applyAlignment="1" applyProtection="1">
      <alignment horizontal="right" vertical="center" wrapText="1"/>
      <protection locked="0"/>
    </xf>
    <xf numFmtId="164" fontId="17" fillId="0" borderId="62" xfId="0" applyNumberFormat="1" applyFont="1" applyFill="1" applyBorder="1" applyAlignment="1" applyProtection="1">
      <alignment horizontal="right" vertical="center" wrapText="1"/>
      <protection locked="0"/>
    </xf>
    <xf numFmtId="6" fontId="68" fillId="0" borderId="2" xfId="0" applyNumberFormat="1" applyFont="1" applyFill="1" applyBorder="1" applyAlignment="1">
      <alignment wrapText="1"/>
    </xf>
    <xf numFmtId="164" fontId="17" fillId="0" borderId="47" xfId="0" applyNumberFormat="1" applyFont="1" applyFill="1" applyBorder="1" applyAlignment="1" applyProtection="1">
      <alignment horizontal="right" vertical="center" wrapText="1"/>
      <protection locked="0"/>
    </xf>
    <xf numFmtId="6" fontId="68" fillId="0" borderId="62" xfId="0" applyNumberFormat="1" applyFont="1" applyFill="1" applyBorder="1" applyAlignment="1">
      <alignment wrapText="1"/>
    </xf>
    <xf numFmtId="0" fontId="12" fillId="0" borderId="0" xfId="0" applyFont="1" applyFill="1"/>
    <xf numFmtId="0" fontId="29" fillId="0" borderId="52" xfId="0" applyFont="1" applyFill="1" applyBorder="1" applyAlignment="1">
      <alignment vertical="center" wrapText="1"/>
    </xf>
    <xf numFmtId="0" fontId="29" fillId="0" borderId="109" xfId="0" applyFont="1" applyFill="1" applyBorder="1" applyAlignment="1">
      <alignment vertical="center" wrapText="1"/>
    </xf>
    <xf numFmtId="0" fontId="29" fillId="0" borderId="61" xfId="0" applyFont="1" applyFill="1" applyBorder="1" applyAlignment="1">
      <alignment vertical="center" wrapText="1"/>
    </xf>
    <xf numFmtId="0" fontId="29" fillId="0" borderId="27" xfId="0" applyFont="1" applyFill="1" applyBorder="1" applyAlignment="1">
      <alignment vertical="center" wrapText="1"/>
    </xf>
    <xf numFmtId="0" fontId="40"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41" fillId="0" borderId="14" xfId="7" applyFont="1"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17" fillId="0" borderId="77" xfId="0" applyFont="1" applyBorder="1" applyAlignment="1">
      <alignment horizontal="center" wrapText="1"/>
    </xf>
    <xf numFmtId="0" fontId="12" fillId="0" borderId="78" xfId="0" applyFont="1" applyBorder="1" applyAlignment="1"/>
    <xf numFmtId="0" fontId="66" fillId="6" borderId="0" xfId="0" applyFont="1" applyFill="1" applyAlignment="1">
      <alignment horizontal="left" vertical="center" wrapText="1"/>
    </xf>
    <xf numFmtId="0" fontId="53" fillId="0" borderId="76" xfId="0" applyFont="1" applyBorder="1" applyAlignment="1">
      <alignment horizontal="center" wrapText="1"/>
    </xf>
    <xf numFmtId="0" fontId="17" fillId="0" borderId="78" xfId="0" applyFont="1" applyBorder="1" applyAlignment="1">
      <alignment horizontal="center" wrapText="1"/>
    </xf>
    <xf numFmtId="0" fontId="12" fillId="0" borderId="5" xfId="0" applyFont="1" applyBorder="1" applyAlignment="1">
      <alignment vertical="center" wrapText="1"/>
    </xf>
    <xf numFmtId="0" fontId="12" fillId="0" borderId="79" xfId="0" applyFont="1" applyBorder="1" applyAlignment="1">
      <alignment vertical="center" wrapText="1"/>
    </xf>
    <xf numFmtId="0" fontId="0" fillId="0" borderId="84" xfId="0" applyBorder="1" applyAlignment="1">
      <alignment horizontal="center" vertical="center" wrapText="1"/>
    </xf>
    <xf numFmtId="0" fontId="0" fillId="0" borderId="90" xfId="0" applyBorder="1" applyAlignment="1">
      <alignment horizontal="center" vertical="center" wrapText="1"/>
    </xf>
    <xf numFmtId="0" fontId="0" fillId="0" borderId="92" xfId="0" applyBorder="1" applyAlignment="1">
      <alignment horizontal="center" vertical="center" wrapText="1"/>
    </xf>
    <xf numFmtId="0" fontId="65" fillId="6" borderId="0" xfId="0" applyFont="1" applyFill="1" applyAlignment="1">
      <alignment horizontal="left" wrapText="1"/>
    </xf>
    <xf numFmtId="0" fontId="37" fillId="6" borderId="14" xfId="0" applyFont="1" applyFill="1" applyBorder="1" applyAlignment="1">
      <alignment horizontal="left" vertical="center" wrapText="1"/>
    </xf>
    <xf numFmtId="0" fontId="37" fillId="6" borderId="15"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23" fillId="0" borderId="62" xfId="1" applyFont="1" applyBorder="1" applyAlignment="1">
      <alignment horizontal="center"/>
    </xf>
    <xf numFmtId="0" fontId="26" fillId="0" borderId="0" xfId="1" applyFont="1" applyAlignment="1">
      <alignment horizontal="left" vertical="center"/>
    </xf>
    <xf numFmtId="0" fontId="11" fillId="2" borderId="62"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69" fillId="10" borderId="80" xfId="0" applyFont="1" applyFill="1" applyBorder="1" applyAlignment="1">
      <alignment horizontal="center" vertical="center" wrapText="1"/>
    </xf>
    <xf numFmtId="0" fontId="69" fillId="10" borderId="81" xfId="0" applyFont="1" applyFill="1" applyBorder="1" applyAlignment="1">
      <alignment horizontal="center" vertical="center" wrapText="1"/>
    </xf>
    <xf numFmtId="0" fontId="69" fillId="10" borderId="82" xfId="0" applyFont="1" applyFill="1" applyBorder="1" applyAlignment="1">
      <alignment horizontal="center" vertical="center" wrapText="1"/>
    </xf>
    <xf numFmtId="0" fontId="16" fillId="0" borderId="62" xfId="0" applyFont="1" applyBorder="1" applyAlignment="1">
      <alignment horizontal="center" vertical="center" wrapText="1"/>
    </xf>
    <xf numFmtId="0" fontId="17" fillId="0" borderId="62" xfId="0" applyFont="1" applyBorder="1" applyAlignment="1">
      <alignment horizontal="left" vertical="top" wrapText="1"/>
    </xf>
    <xf numFmtId="0" fontId="17" fillId="6" borderId="0" xfId="0" applyFont="1" applyFill="1" applyAlignment="1">
      <alignment horizontal="left" vertical="center" wrapText="1"/>
    </xf>
    <xf numFmtId="0" fontId="17" fillId="6" borderId="8" xfId="0" applyFont="1" applyFill="1" applyBorder="1" applyAlignment="1">
      <alignment horizontal="left" vertical="center" wrapText="1"/>
    </xf>
    <xf numFmtId="0" fontId="34" fillId="6" borderId="71" xfId="0" applyFont="1" applyFill="1" applyBorder="1" applyAlignment="1">
      <alignment horizontal="center" vertical="top"/>
    </xf>
    <xf numFmtId="0" fontId="34" fillId="6" borderId="0" xfId="0" applyFont="1" applyFill="1" applyAlignment="1">
      <alignment horizontal="center" vertical="top"/>
    </xf>
    <xf numFmtId="0" fontId="19" fillId="6" borderId="0" xfId="0" applyFont="1" applyFill="1" applyAlignment="1">
      <alignment horizontal="center" vertical="top" wrapText="1"/>
    </xf>
    <xf numFmtId="0" fontId="14" fillId="6" borderId="3" xfId="1" applyFont="1" applyFill="1" applyBorder="1" applyAlignment="1" applyProtection="1">
      <alignment horizontal="left" vertical="center"/>
      <protection locked="0"/>
    </xf>
    <xf numFmtId="0" fontId="14" fillId="6" borderId="5" xfId="1" applyFont="1" applyFill="1" applyBorder="1" applyAlignment="1" applyProtection="1">
      <alignment horizontal="left" vertical="center"/>
      <protection locked="0"/>
    </xf>
    <xf numFmtId="0" fontId="14" fillId="6" borderId="4" xfId="1" applyFont="1" applyFill="1" applyBorder="1" applyAlignment="1" applyProtection="1">
      <alignment horizontal="left" vertical="center"/>
      <protection locked="0"/>
    </xf>
    <xf numFmtId="0" fontId="30" fillId="6" borderId="0" xfId="0" applyFont="1" applyFill="1" applyAlignment="1">
      <alignment horizontal="center" vertical="center" wrapText="1"/>
    </xf>
    <xf numFmtId="0" fontId="13" fillId="6" borderId="71" xfId="1" applyFont="1" applyFill="1" applyBorder="1" applyAlignment="1">
      <alignment horizontal="left" vertical="top" wrapText="1"/>
    </xf>
    <xf numFmtId="0" fontId="13" fillId="6" borderId="0" xfId="1" applyFont="1" applyFill="1" applyAlignment="1">
      <alignment horizontal="left" vertical="top" wrapText="1"/>
    </xf>
    <xf numFmtId="0" fontId="13" fillId="6" borderId="62" xfId="1" applyFont="1" applyFill="1" applyBorder="1" applyAlignment="1" applyProtection="1">
      <alignment horizontal="center" vertical="center"/>
      <protection locked="0"/>
    </xf>
    <xf numFmtId="0" fontId="30" fillId="6" borderId="14" xfId="0" applyFont="1" applyFill="1" applyBorder="1" applyAlignment="1" applyProtection="1">
      <alignment horizontal="center" vertical="center" wrapText="1"/>
      <protection locked="0"/>
    </xf>
    <xf numFmtId="0" fontId="30" fillId="6" borderId="15"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0" fontId="54" fillId="6" borderId="29" xfId="1" applyFont="1" applyFill="1" applyBorder="1" applyAlignment="1" applyProtection="1">
      <alignment horizontal="center"/>
      <protection locked="0"/>
    </xf>
    <xf numFmtId="0" fontId="54" fillId="6" borderId="31" xfId="1" applyFont="1" applyFill="1" applyBorder="1" applyAlignment="1" applyProtection="1">
      <alignment horizontal="center"/>
      <protection locked="0"/>
    </xf>
    <xf numFmtId="0" fontId="13" fillId="6" borderId="27" xfId="1" applyFont="1" applyFill="1" applyBorder="1" applyAlignment="1" applyProtection="1">
      <alignment horizontal="left" vertical="center"/>
      <protection locked="0"/>
    </xf>
    <xf numFmtId="0" fontId="13" fillId="6" borderId="28" xfId="1" applyFont="1" applyFill="1" applyBorder="1" applyAlignment="1" applyProtection="1">
      <alignment horizontal="left" vertical="center"/>
      <protection locked="0"/>
    </xf>
    <xf numFmtId="0" fontId="50" fillId="11" borderId="77" xfId="0" applyFont="1" applyFill="1" applyBorder="1" applyAlignment="1">
      <alignment horizontal="center" vertical="center" wrapText="1"/>
    </xf>
    <xf numFmtId="0" fontId="12" fillId="0" borderId="87" xfId="0" applyFont="1" applyBorder="1" applyAlignment="1"/>
    <xf numFmtId="0" fontId="26" fillId="6" borderId="0" xfId="0" applyFont="1" applyFill="1" applyAlignment="1">
      <alignment horizontal="left" vertical="center"/>
    </xf>
    <xf numFmtId="0" fontId="13"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30" fillId="6" borderId="14" xfId="0" applyFont="1" applyFill="1" applyBorder="1" applyAlignment="1">
      <alignment horizontal="center" vertical="center" wrapText="1"/>
    </xf>
    <xf numFmtId="0" fontId="30" fillId="6" borderId="15" xfId="0" applyFont="1" applyFill="1" applyBorder="1" applyAlignment="1">
      <alignment horizontal="center" vertical="center" wrapText="1"/>
    </xf>
    <xf numFmtId="0" fontId="30" fillId="6" borderId="73"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30" fillId="6" borderId="10"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50" fillId="6" borderId="65" xfId="0" applyFont="1" applyFill="1" applyBorder="1" applyAlignment="1">
      <alignment horizontal="center" vertical="center" wrapText="1"/>
    </xf>
    <xf numFmtId="0" fontId="50" fillId="6" borderId="66" xfId="0" applyFont="1" applyFill="1" applyBorder="1" applyAlignment="1">
      <alignment horizontal="center" vertical="center" wrapText="1"/>
    </xf>
    <xf numFmtId="0" fontId="50" fillId="6" borderId="67" xfId="0" applyFont="1" applyFill="1" applyBorder="1" applyAlignment="1">
      <alignment horizontal="center" vertical="center" wrapText="1"/>
    </xf>
    <xf numFmtId="0" fontId="50" fillId="6" borderId="68" xfId="0" applyFont="1" applyFill="1" applyBorder="1" applyAlignment="1">
      <alignment horizontal="center" vertical="center" wrapText="1"/>
    </xf>
    <xf numFmtId="0" fontId="50" fillId="6" borderId="69" xfId="0" applyFont="1" applyFill="1" applyBorder="1" applyAlignment="1">
      <alignment horizontal="center" vertical="center" wrapText="1"/>
    </xf>
    <xf numFmtId="0" fontId="50" fillId="6" borderId="70"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50" fillId="11" borderId="86"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12" fillId="6" borderId="0" xfId="0" applyFont="1" applyFill="1" applyAlignment="1"/>
    <xf numFmtId="0" fontId="14" fillId="6" borderId="62" xfId="1" applyFont="1" applyFill="1" applyBorder="1" applyAlignment="1" applyProtection="1">
      <alignment horizontal="left" vertical="center"/>
      <protection locked="0"/>
    </xf>
    <xf numFmtId="0" fontId="24" fillId="6" borderId="4" xfId="1" applyFont="1" applyFill="1" applyBorder="1" applyAlignment="1" applyProtection="1">
      <alignment horizontal="left" vertical="center"/>
      <protection locked="0"/>
    </xf>
    <xf numFmtId="0" fontId="24" fillId="6" borderId="3" xfId="1" applyFont="1" applyFill="1" applyBorder="1" applyAlignment="1" applyProtection="1">
      <alignment horizontal="left" vertical="center"/>
      <protection locked="0"/>
    </xf>
    <xf numFmtId="0" fontId="14" fillId="6" borderId="38" xfId="1" applyFont="1" applyFill="1" applyBorder="1" applyAlignment="1" applyProtection="1">
      <alignment horizontal="left" vertical="center"/>
      <protection locked="0"/>
    </xf>
    <xf numFmtId="0" fontId="11" fillId="6" borderId="0" xfId="1" applyFont="1" applyFill="1" applyAlignment="1">
      <alignment horizontal="left"/>
    </xf>
    <xf numFmtId="0" fontId="13" fillId="6" borderId="34" xfId="1" applyFont="1" applyFill="1" applyBorder="1" applyAlignment="1" applyProtection="1">
      <alignment horizontal="left"/>
      <protection locked="0"/>
    </xf>
    <xf numFmtId="0" fontId="13" fillId="6" borderId="36" xfId="1" applyFont="1" applyFill="1" applyBorder="1" applyAlignment="1" applyProtection="1">
      <alignment horizontal="left"/>
      <protection locked="0"/>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50" fillId="13" borderId="77" xfId="0" applyFont="1" applyFill="1" applyBorder="1" applyAlignment="1">
      <alignment horizontal="center" vertical="center" wrapText="1"/>
    </xf>
    <xf numFmtId="0" fontId="50" fillId="13" borderId="91" xfId="0" applyFont="1" applyFill="1" applyBorder="1" applyAlignment="1">
      <alignment horizontal="center" vertical="center" wrapText="1"/>
    </xf>
    <xf numFmtId="0" fontId="50" fillId="13" borderId="86" xfId="0" applyFont="1" applyFill="1" applyBorder="1" applyAlignment="1">
      <alignment horizontal="center" vertical="center" wrapText="1"/>
    </xf>
    <xf numFmtId="0" fontId="50" fillId="13" borderId="78"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30" fillId="5" borderId="73" xfId="0" applyFont="1" applyFill="1" applyBorder="1" applyAlignment="1">
      <alignment horizontal="center" vertical="center" wrapText="1"/>
    </xf>
    <xf numFmtId="0" fontId="30" fillId="5" borderId="72" xfId="0" applyFont="1" applyFill="1" applyBorder="1" applyAlignment="1">
      <alignment horizontal="center" vertical="center" wrapText="1"/>
    </xf>
    <xf numFmtId="0" fontId="30" fillId="5" borderId="17" xfId="0" applyFont="1" applyFill="1" applyBorder="1" applyAlignment="1">
      <alignment horizontal="center" vertical="center" wrapText="1"/>
    </xf>
    <xf numFmtId="0" fontId="30" fillId="5" borderId="0" xfId="0" applyFont="1" applyFill="1" applyAlignment="1">
      <alignment horizontal="center" vertical="center" wrapText="1"/>
    </xf>
    <xf numFmtId="0" fontId="30" fillId="5" borderId="11" xfId="0" applyFont="1" applyFill="1" applyBorder="1" applyAlignment="1">
      <alignment horizontal="center" vertical="center" wrapText="1"/>
    </xf>
    <xf numFmtId="0" fontId="12" fillId="0" borderId="73" xfId="1" applyBorder="1" applyAlignment="1">
      <alignment horizontal="center"/>
    </xf>
    <xf numFmtId="0" fontId="46" fillId="0" borderId="0" xfId="0" applyFont="1" applyAlignment="1">
      <alignment horizontal="left"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20" xfId="12" applyFont="1" applyBorder="1" applyAlignment="1">
      <alignment horizontal="center" vertical="center" wrapText="1"/>
    </xf>
    <xf numFmtId="0" fontId="11" fillId="0" borderId="18" xfId="1" applyFont="1" applyBorder="1" applyAlignment="1">
      <alignment horizontal="center" vertical="center"/>
    </xf>
    <xf numFmtId="0" fontId="11" fillId="0" borderId="72"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62"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4" fillId="0" borderId="73" xfId="1" applyFont="1" applyBorder="1" applyAlignment="1">
      <alignment horizontal="center"/>
    </xf>
    <xf numFmtId="0" fontId="22" fillId="0" borderId="0" xfId="1" applyFont="1" applyAlignment="1">
      <alignment horizontal="left" vertical="center"/>
    </xf>
    <xf numFmtId="0" fontId="11" fillId="0" borderId="73" xfId="1" applyFont="1" applyBorder="1" applyAlignment="1">
      <alignment horizontal="center" vertical="center"/>
    </xf>
    <xf numFmtId="0" fontId="11" fillId="0" borderId="8" xfId="1" applyFont="1" applyBorder="1" applyAlignment="1">
      <alignment horizontal="center" vertical="center"/>
    </xf>
    <xf numFmtId="0" fontId="17" fillId="0" borderId="73"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74" xfId="12" applyFont="1" applyBorder="1" applyAlignment="1">
      <alignment horizontal="center" vertical="center" wrapText="1"/>
    </xf>
    <xf numFmtId="0" fontId="56" fillId="0" borderId="71" xfId="1" applyFont="1" applyBorder="1" applyAlignment="1">
      <alignment horizontal="left" vertical="center" wrapText="1"/>
    </xf>
    <xf numFmtId="0" fontId="56"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6" fillId="0" borderId="84" xfId="0" applyFont="1" applyBorder="1" applyAlignment="1">
      <alignment horizontal="center" vertical="center" wrapText="1"/>
    </xf>
    <xf numFmtId="0" fontId="12" fillId="0" borderId="90" xfId="0" applyFont="1" applyBorder="1" applyAlignment="1"/>
    <xf numFmtId="0" fontId="12" fillId="0" borderId="92" xfId="0" applyFont="1" applyBorder="1" applyAlignment="1"/>
    <xf numFmtId="0" fontId="16" fillId="0" borderId="89" xfId="0" applyFont="1" applyBorder="1" applyAlignment="1">
      <alignment horizontal="center" vertical="center" wrapText="1"/>
    </xf>
    <xf numFmtId="0" fontId="12" fillId="0" borderId="89" xfId="0" applyFont="1" applyBorder="1" applyAlignment="1"/>
    <xf numFmtId="0" fontId="12" fillId="0" borderId="88" xfId="0" applyFont="1" applyBorder="1" applyAlignment="1"/>
    <xf numFmtId="0" fontId="16" fillId="0" borderId="66" xfId="0" applyFont="1" applyBorder="1" applyAlignment="1">
      <alignment horizontal="center" vertical="center" wrapText="1"/>
    </xf>
    <xf numFmtId="0" fontId="12" fillId="0" borderId="66" xfId="0" applyFont="1" applyBorder="1" applyAlignment="1"/>
    <xf numFmtId="0" fontId="12" fillId="0" borderId="96" xfId="0" applyFont="1" applyBorder="1" applyAlignment="1"/>
    <xf numFmtId="0" fontId="16" fillId="0" borderId="93" xfId="0" applyFont="1" applyBorder="1" applyAlignment="1">
      <alignment horizontal="center" vertical="center" wrapText="1"/>
    </xf>
    <xf numFmtId="0" fontId="20" fillId="0" borderId="94" xfId="0" applyFont="1" applyBorder="1" applyAlignment="1">
      <alignment horizontal="center" vertical="center"/>
    </xf>
    <xf numFmtId="0" fontId="12" fillId="0" borderId="95" xfId="0" applyFont="1" applyBorder="1" applyAlignment="1"/>
    <xf numFmtId="0" fontId="20" fillId="0" borderId="88" xfId="0" applyFont="1" applyBorder="1" applyAlignment="1">
      <alignment horizontal="center" vertical="center"/>
    </xf>
    <xf numFmtId="0" fontId="12" fillId="0" borderId="97" xfId="0" applyFont="1" applyBorder="1" applyAlignment="1"/>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3" fillId="2" borderId="32"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17" xfId="0" applyFont="1" applyFill="1" applyBorder="1" applyAlignment="1">
      <alignment horizontal="center" vertical="center"/>
    </xf>
    <xf numFmtId="0" fontId="33" fillId="2" borderId="10" xfId="0" applyFont="1" applyFill="1" applyBorder="1" applyAlignment="1">
      <alignment horizontal="center" vertical="center"/>
    </xf>
    <xf numFmtId="0" fontId="36" fillId="6" borderId="4" xfId="2" applyFont="1" applyFill="1" applyBorder="1" applyAlignment="1" applyProtection="1">
      <alignment horizontal="left" vertical="center"/>
    </xf>
    <xf numFmtId="0" fontId="36" fillId="6" borderId="62" xfId="2" applyFont="1" applyFill="1" applyBorder="1" applyAlignment="1" applyProtection="1">
      <alignment horizontal="left" vertical="center"/>
    </xf>
    <xf numFmtId="0" fontId="36" fillId="6" borderId="33" xfId="2" applyFont="1" applyFill="1" applyBorder="1" applyAlignment="1" applyProtection="1">
      <alignment horizontal="left" vertical="center"/>
    </xf>
    <xf numFmtId="0" fontId="36" fillId="6" borderId="27" xfId="2" applyFont="1" applyFill="1" applyBorder="1" applyAlignment="1" applyProtection="1">
      <alignment horizontal="left" vertical="center"/>
    </xf>
    <xf numFmtId="0" fontId="36" fillId="6" borderId="2" xfId="2" applyFont="1" applyFill="1" applyBorder="1" applyAlignment="1" applyProtection="1">
      <alignment horizontal="left" vertical="center"/>
    </xf>
    <xf numFmtId="0" fontId="36"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62"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62"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6" fillId="6" borderId="45" xfId="2" applyFont="1" applyFill="1" applyBorder="1" applyAlignment="1" applyProtection="1">
      <alignment horizontal="left" vertical="center"/>
    </xf>
    <xf numFmtId="0" fontId="36" fillId="6" borderId="35" xfId="2" applyFont="1" applyFill="1" applyBorder="1" applyAlignment="1" applyProtection="1">
      <alignment horizontal="left" vertical="center"/>
    </xf>
    <xf numFmtId="0" fontId="36" fillId="6" borderId="36" xfId="2" applyFont="1" applyFill="1" applyBorder="1" applyAlignment="1" applyProtection="1">
      <alignment horizontal="left" vertical="center"/>
    </xf>
    <xf numFmtId="0" fontId="36" fillId="0" borderId="4" xfId="2" applyFont="1" applyFill="1" applyBorder="1" applyAlignment="1" applyProtection="1">
      <alignment horizontal="left" vertical="center"/>
    </xf>
    <xf numFmtId="0" fontId="36" fillId="0" borderId="62" xfId="2" applyFont="1" applyFill="1" applyBorder="1" applyAlignment="1" applyProtection="1">
      <alignment horizontal="left" vertical="center"/>
    </xf>
    <xf numFmtId="0" fontId="36"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62"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62"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62"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9" fillId="6" borderId="4" xfId="7" applyFont="1" applyFill="1" applyBorder="1" applyAlignment="1" applyProtection="1">
      <alignment horizontal="left" vertical="center"/>
    </xf>
    <xf numFmtId="0" fontId="39" fillId="6" borderId="62" xfId="7" applyFont="1" applyFill="1" applyBorder="1" applyAlignment="1" applyProtection="1">
      <alignment horizontal="left" vertical="center"/>
    </xf>
    <xf numFmtId="0" fontId="39" fillId="6" borderId="33" xfId="7" applyFont="1" applyFill="1" applyBorder="1" applyAlignment="1" applyProtection="1">
      <alignment horizontal="left" vertical="center"/>
    </xf>
    <xf numFmtId="0" fontId="39" fillId="6" borderId="27" xfId="7" applyFont="1" applyFill="1" applyBorder="1" applyAlignment="1" applyProtection="1">
      <alignment horizontal="left" vertical="center"/>
    </xf>
    <xf numFmtId="0" fontId="39" fillId="6" borderId="2" xfId="7" applyFont="1" applyFill="1" applyBorder="1" applyAlignment="1" applyProtection="1">
      <alignment horizontal="left" vertical="center"/>
    </xf>
    <xf numFmtId="0" fontId="39"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11" fillId="2" borderId="1" xfId="0" applyFont="1" applyFill="1" applyBorder="1" applyAlignment="1">
      <alignment horizontal="center" vertical="center"/>
    </xf>
    <xf numFmtId="0" fontId="33" fillId="2" borderId="62" xfId="0" applyFont="1" applyFill="1" applyBorder="1" applyAlignment="1">
      <alignment horizontal="center" vertical="center"/>
    </xf>
    <xf numFmtId="0" fontId="49" fillId="0" borderId="52" xfId="0" applyFont="1" applyBorder="1" applyAlignment="1">
      <alignment vertical="center" wrapText="1"/>
    </xf>
    <xf numFmtId="0" fontId="49" fillId="0" borderId="55" xfId="0" applyFont="1" applyBorder="1" applyAlignment="1">
      <alignment horizontal="center" vertical="center" wrapText="1"/>
    </xf>
    <xf numFmtId="6" fontId="68" fillId="0" borderId="61" xfId="0" applyNumberFormat="1" applyFont="1" applyBorder="1" applyAlignment="1">
      <alignment vertical="center" wrapText="1"/>
    </xf>
    <xf numFmtId="0" fontId="49" fillId="0" borderId="61" xfId="0" applyFont="1" applyBorder="1" applyAlignment="1">
      <alignment vertical="center" wrapText="1"/>
    </xf>
    <xf numFmtId="0" fontId="49" fillId="0" borderId="110" xfId="0" applyFont="1" applyBorder="1" applyAlignment="1">
      <alignment horizontal="center" vertical="center" wrapText="1"/>
    </xf>
    <xf numFmtId="6" fontId="14" fillId="0" borderId="61" xfId="0" applyNumberFormat="1" applyFont="1" applyBorder="1" applyAlignment="1">
      <alignment vertical="center"/>
    </xf>
  </cellXfs>
  <cellStyles count="138">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9000000}"/>
    <cellStyle name="Currency 2 2" xfId="115" xr:uid="{00000000-0005-0000-0000-00000A000000}"/>
    <cellStyle name="Followed Hyperlink" xfId="45" builtinId="9" hidden="1"/>
    <cellStyle name="Followed Hyperlink" xfId="60" builtinId="9" hidden="1"/>
    <cellStyle name="Followed Hyperlink" xfId="62" builtinId="9" hidden="1"/>
    <cellStyle name="Followed Hyperlink" xfId="64" builtinId="9" hidden="1"/>
    <cellStyle name="Followed Hyperlink" xfId="82" builtinId="9" hidden="1"/>
    <cellStyle name="Followed Hyperlink" xfId="68" builtinId="9" hidden="1"/>
    <cellStyle name="Followed Hyperlink" xfId="74" builtinId="9" hidden="1"/>
    <cellStyle name="Followed Hyperlink" xfId="80" builtinId="9" hidden="1"/>
    <cellStyle name="Followed Hyperlink" xfId="72" builtinId="9" hidden="1"/>
    <cellStyle name="Followed Hyperlink" xfId="66" builtinId="9" hidden="1"/>
    <cellStyle name="Followed Hyperlink" xfId="78" builtinId="9" hidden="1"/>
    <cellStyle name="Followed Hyperlink" xfId="76" builtinId="9" hidden="1"/>
    <cellStyle name="Followed Hyperlink" xfId="59" builtinId="9" hidden="1"/>
    <cellStyle name="Followed Hyperlink" xfId="81" builtinId="9" hidden="1"/>
    <cellStyle name="Followed Hyperlink" xfId="79" builtinId="9" hidden="1"/>
    <cellStyle name="Followed Hyperlink" xfId="77" builtinId="9" hidden="1"/>
    <cellStyle name="Followed Hyperlink" xfId="75" builtinId="9" hidden="1"/>
    <cellStyle name="Followed Hyperlink" xfId="73" builtinId="9" hidden="1"/>
    <cellStyle name="Followed Hyperlink" xfId="70" builtinId="9" hidden="1"/>
    <cellStyle name="Followed Hyperlink" xfId="71" builtinId="9" hidden="1"/>
    <cellStyle name="Followed Hyperlink" xfId="67" builtinId="9" hidden="1"/>
    <cellStyle name="Followed Hyperlink" xfId="65" builtinId="9" hidden="1"/>
    <cellStyle name="Followed Hyperlink" xfId="63" builtinId="9" hidden="1"/>
    <cellStyle name="Followed Hyperlink" xfId="61" builtinId="9" hidden="1"/>
    <cellStyle name="Followed Hyperlink" xfId="58" builtinId="9" hidden="1"/>
    <cellStyle name="Followed Hyperlink" xfId="57" builtinId="9" hidden="1"/>
    <cellStyle name="Followed Hyperlink" xfId="29" builtinId="9" hidden="1"/>
    <cellStyle name="Followed Hyperlink" xfId="30" builtinId="9" hidden="1"/>
    <cellStyle name="Followed Hyperlink" xfId="32" builtinId="9" hidden="1"/>
    <cellStyle name="Followed Hyperlink" xfId="21" builtinId="9" hidden="1"/>
    <cellStyle name="Followed Hyperlink" xfId="33" builtinId="9" hidden="1"/>
    <cellStyle name="Followed Hyperlink" xfId="36" builtinId="9" hidden="1"/>
    <cellStyle name="Followed Hyperlink" xfId="37" builtinId="9" hidden="1"/>
    <cellStyle name="Followed Hyperlink" xfId="38" builtinId="9" hidden="1"/>
    <cellStyle name="Followed Hyperlink" xfId="40" builtinId="9" hidden="1"/>
    <cellStyle name="Followed Hyperlink" xfId="41" builtinId="9" hidden="1"/>
    <cellStyle name="Followed Hyperlink" xfId="42" builtinId="9" hidden="1"/>
    <cellStyle name="Followed Hyperlink" xfId="69" builtinId="9" hidden="1"/>
    <cellStyle name="Followed Hyperlink" xfId="44" builtinId="9" hidden="1"/>
    <cellStyle name="Followed Hyperlink" xfId="46" builtinId="9" hidden="1"/>
    <cellStyle name="Followed Hyperlink" xfId="48" builtinId="9" hidden="1"/>
    <cellStyle name="Followed Hyperlink" xfId="49" builtinId="9" hidden="1"/>
    <cellStyle name="Followed Hyperlink" xfId="50" builtinId="9" hidden="1"/>
    <cellStyle name="Followed Hyperlink" xfId="34" builtinId="9" hidden="1"/>
    <cellStyle name="Followed Hyperlink" xfId="52" builtinId="9" hidden="1"/>
    <cellStyle name="Followed Hyperlink" xfId="54" builtinId="9" hidden="1"/>
    <cellStyle name="Followed Hyperlink" xfId="56" builtinId="9" hidden="1"/>
    <cellStyle name="Followed Hyperlink" xfId="55" builtinId="9" hidden="1"/>
    <cellStyle name="Followed Hyperlink" xfId="51" builtinId="9" hidden="1"/>
    <cellStyle name="Followed Hyperlink" xfId="47" builtinId="9" hidden="1"/>
    <cellStyle name="Followed Hyperlink" xfId="43" builtinId="9" hidden="1"/>
    <cellStyle name="Followed Hyperlink" xfId="15" builtinId="9" hidden="1"/>
    <cellStyle name="Followed Hyperlink" xfId="35" builtinId="9" hidden="1"/>
    <cellStyle name="Followed Hyperlink" xfId="31" builtinId="9" hidden="1"/>
    <cellStyle name="Followed Hyperlink" xfId="23" builtinId="9" hidden="1"/>
    <cellStyle name="Followed Hyperlink" xfId="26" builtinId="9" hidden="1"/>
    <cellStyle name="Followed Hyperlink" xfId="22" builtinId="9" hidden="1"/>
    <cellStyle name="Followed Hyperlink" xfId="19" builtinId="9" hidden="1"/>
    <cellStyle name="Followed Hyperlink" xfId="25" builtinId="9" hidden="1"/>
    <cellStyle name="Followed Hyperlink" xfId="24" builtinId="9" hidden="1"/>
    <cellStyle name="Followed Hyperlink" xfId="28" builtinId="9" hidden="1"/>
    <cellStyle name="Followed Hyperlink" xfId="39" builtinId="9" hidden="1"/>
    <cellStyle name="Followed Hyperlink" xfId="17" builtinId="9" hidden="1"/>
    <cellStyle name="Followed Hyperlink" xfId="18" builtinId="9" hidden="1"/>
    <cellStyle name="Followed Hyperlink" xfId="20" builtinId="9" hidden="1"/>
    <cellStyle name="Followed Hyperlink" xfId="27" builtinId="9" hidden="1"/>
    <cellStyle name="Followed Hyperlink" xfId="16" builtinId="9" hidden="1"/>
    <cellStyle name="Followed Hyperlink" xfId="53" builtinId="9" hidden="1"/>
    <cellStyle name="Hyperlink" xfId="7" builtinId="8"/>
    <cellStyle name="Hyperlink 2" xfId="2" xr:uid="{00000000-0005-0000-0000-000050000000}"/>
    <cellStyle name="Hyperlink 2 2" xfId="11" xr:uid="{00000000-0005-0000-0000-000051000000}"/>
    <cellStyle name="Normal" xfId="0" builtinId="0"/>
    <cellStyle name="Normal 2" xfId="1" xr:uid="{00000000-0005-0000-0000-000053000000}"/>
    <cellStyle name="Normal 2 2" xfId="105" xr:uid="{00000000-0005-0000-0000-000054000000}"/>
    <cellStyle name="Normal 2 2 2" xfId="137" xr:uid="{00000000-0005-0000-0000-000055000000}"/>
    <cellStyle name="Normal 2 3" xfId="116" xr:uid="{00000000-0005-0000-0000-000056000000}"/>
    <cellStyle name="Normal 2 4" xfId="117" xr:uid="{00000000-0005-0000-0000-000057000000}"/>
    <cellStyle name="Normal 3" xfId="3" xr:uid="{00000000-0005-0000-0000-000058000000}"/>
    <cellStyle name="Normal 3 2" xfId="4" xr:uid="{00000000-0005-0000-0000-000059000000}"/>
    <cellStyle name="Normal 3 2 2" xfId="12" xr:uid="{00000000-0005-0000-0000-00005A000000}"/>
    <cellStyle name="Normal 3 2 2 2" xfId="87" xr:uid="{00000000-0005-0000-0000-00005B000000}"/>
    <cellStyle name="Normal 3 2 2 2 2" xfId="100" xr:uid="{00000000-0005-0000-0000-00005C000000}"/>
    <cellStyle name="Normal 3 2 2 2 2 2" xfId="136" xr:uid="{00000000-0005-0000-0000-00005D000000}"/>
    <cellStyle name="Normal 3 2 2 3" xfId="94" xr:uid="{00000000-0005-0000-0000-00005E000000}"/>
    <cellStyle name="Normal 3 2 2 4" xfId="118" xr:uid="{00000000-0005-0000-0000-00005F000000}"/>
    <cellStyle name="Normal 3 2 2 6" xfId="134" xr:uid="{00000000-0005-0000-0000-000060000000}"/>
    <cellStyle name="Normal 3 2 2 7" xfId="135" xr:uid="{00000000-0005-0000-0000-000061000000}"/>
    <cellStyle name="Normal 3 2 3" xfId="86" xr:uid="{00000000-0005-0000-0000-000062000000}"/>
    <cellStyle name="Normal 3 2 3 2" xfId="99" xr:uid="{00000000-0005-0000-0000-000063000000}"/>
    <cellStyle name="Normal 3 2 4" xfId="92" xr:uid="{00000000-0005-0000-0000-000064000000}"/>
    <cellStyle name="Normal 3 2 5" xfId="119" xr:uid="{00000000-0005-0000-0000-000065000000}"/>
    <cellStyle name="Normal 3 3" xfId="13" xr:uid="{00000000-0005-0000-0000-000066000000}"/>
    <cellStyle name="Normal 3 3 2" xfId="88" xr:uid="{00000000-0005-0000-0000-000067000000}"/>
    <cellStyle name="Normal 3 3 2 2" xfId="101" xr:uid="{00000000-0005-0000-0000-000068000000}"/>
    <cellStyle name="Normal 3 3 3" xfId="95" xr:uid="{00000000-0005-0000-0000-000069000000}"/>
    <cellStyle name="Normal 3 4" xfId="85" xr:uid="{00000000-0005-0000-0000-00006A000000}"/>
    <cellStyle name="Normal 3 4 2" xfId="98" xr:uid="{00000000-0005-0000-0000-00006B000000}"/>
    <cellStyle name="Normal 3 5" xfId="91" xr:uid="{00000000-0005-0000-0000-00006C000000}"/>
    <cellStyle name="Normal 3 6" xfId="120" xr:uid="{00000000-0005-0000-0000-00006D000000}"/>
    <cellStyle name="Normal 4" xfId="5" xr:uid="{00000000-0005-0000-0000-00006E000000}"/>
    <cellStyle name="Normal 4 2" xfId="14" xr:uid="{00000000-0005-0000-0000-00006F000000}"/>
    <cellStyle name="Normal 4 2 2" xfId="90" xr:uid="{00000000-0005-0000-0000-000070000000}"/>
    <cellStyle name="Normal 4 2 2 2" xfId="103" xr:uid="{00000000-0005-0000-0000-000071000000}"/>
    <cellStyle name="Normal 4 2 3" xfId="96" xr:uid="{00000000-0005-0000-0000-000072000000}"/>
    <cellStyle name="Normal 4 3" xfId="89" xr:uid="{00000000-0005-0000-0000-000073000000}"/>
    <cellStyle name="Normal 4 3 2" xfId="102" xr:uid="{00000000-0005-0000-0000-000074000000}"/>
    <cellStyle name="Normal 4 4" xfId="93" xr:uid="{00000000-0005-0000-0000-000075000000}"/>
    <cellStyle name="Normal 4 5" xfId="121" xr:uid="{00000000-0005-0000-0000-000076000000}"/>
    <cellStyle name="Normal 5" xfId="84" xr:uid="{00000000-0005-0000-0000-000077000000}"/>
    <cellStyle name="Normal 5 2" xfId="97" xr:uid="{00000000-0005-0000-0000-000078000000}"/>
    <cellStyle name="Normal 5 3" xfId="122" xr:uid="{00000000-0005-0000-0000-000079000000}"/>
    <cellStyle name="Normal 6" xfId="104" xr:uid="{00000000-0005-0000-0000-00007A000000}"/>
    <cellStyle name="Normal 7" xfId="106" xr:uid="{00000000-0005-0000-0000-00007B000000}"/>
    <cellStyle name="Normal 7 2" xfId="107" xr:uid="{00000000-0005-0000-0000-00007C000000}"/>
    <cellStyle name="Normal 7 2 2" xfId="123" xr:uid="{00000000-0005-0000-0000-00007D000000}"/>
    <cellStyle name="Normal 7 2 2 2" xfId="124" xr:uid="{00000000-0005-0000-0000-00007E000000}"/>
    <cellStyle name="Normal 7 2 3" xfId="125" xr:uid="{00000000-0005-0000-0000-00007F000000}"/>
    <cellStyle name="Normal 7 2 4" xfId="126" xr:uid="{00000000-0005-0000-0000-000080000000}"/>
    <cellStyle name="Normal 7 3" xfId="127" xr:uid="{00000000-0005-0000-0000-000081000000}"/>
    <cellStyle name="Normal 7 3 2" xfId="128" xr:uid="{00000000-0005-0000-0000-000082000000}"/>
    <cellStyle name="Normal 8" xfId="108" xr:uid="{00000000-0005-0000-0000-000083000000}"/>
    <cellStyle name="Percent" xfId="83" builtinId="5"/>
    <cellStyle name="Percent 2" xfId="6" xr:uid="{00000000-0005-0000-0000-000085000000}"/>
    <cellStyle name="Percent 2 2" xfId="129" xr:uid="{00000000-0005-0000-0000-000086000000}"/>
    <cellStyle name="Percent 3" xfId="130" xr:uid="{00000000-0005-0000-0000-000087000000}"/>
    <cellStyle name="Percent 3 2" xfId="131" xr:uid="{00000000-0005-0000-0000-000088000000}"/>
    <cellStyle name="Percent 3 3" xfId="132" xr:uid="{00000000-0005-0000-0000-000089000000}"/>
    <cellStyle name="Percent 4" xfId="133" xr:uid="{00000000-0005-0000-0000-00008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uva.sharepoint.com/sites/OFPA-Budgeting2/Shared%20Documents/SCHEV%20-%20T1T2/Six-Year%20Plan/FY23%20Submission/UVA%202022%20Six-year%20Plan%20-%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stitution ID"/>
      <sheetName val="1-ISUG T&amp;F Increase Rate"/>
      <sheetName val="2-Tuit &amp; Oth NGF Rev"/>
      <sheetName val="3-Academic-Financial"/>
      <sheetName val="4-GF Request"/>
      <sheetName val="5-Financial Aid"/>
      <sheetName val="Finance-Tuition Waivers"/>
      <sheetName val="Sheet1"/>
    </sheetNames>
    <sheetDataSet>
      <sheetData sheetId="0"/>
      <sheetData sheetId="1">
        <row r="3">
          <cell r="C3" t="str">
            <v>University of Virginia</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c@virginia.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 Id="rId22"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80" zoomScaleNormal="80" zoomScaleSheetLayoutView="80" workbookViewId="0"/>
  </sheetViews>
  <sheetFormatPr defaultColWidth="14.42578125" defaultRowHeight="12.75" x14ac:dyDescent="0.2"/>
  <cols>
    <col min="1" max="1" width="190.42578125" customWidth="1"/>
    <col min="2" max="2" width="19" customWidth="1"/>
    <col min="3" max="26" width="164.42578125" customWidth="1"/>
  </cols>
  <sheetData>
    <row r="1" spans="1:26" ht="21" customHeight="1" x14ac:dyDescent="0.2">
      <c r="A1" s="210" t="s">
        <v>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row>
    <row r="2" spans="1:26" ht="21" customHeight="1" x14ac:dyDescent="0.2">
      <c r="A2" s="212" t="s">
        <v>1</v>
      </c>
      <c r="B2" s="211"/>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ht="23.45" customHeight="1" x14ac:dyDescent="0.2">
      <c r="A3" s="210" t="s">
        <v>2</v>
      </c>
      <c r="B3" s="211"/>
      <c r="C3" s="211"/>
      <c r="D3" s="211"/>
      <c r="E3" s="211"/>
      <c r="F3" s="211"/>
      <c r="G3" s="211"/>
      <c r="H3" s="211"/>
      <c r="I3" s="211"/>
      <c r="J3" s="211"/>
      <c r="K3" s="211"/>
      <c r="L3" s="211"/>
      <c r="M3" s="211"/>
      <c r="N3" s="211"/>
      <c r="O3" s="211"/>
      <c r="P3" s="211"/>
      <c r="Q3" s="211"/>
      <c r="R3" s="211"/>
      <c r="S3" s="211"/>
      <c r="T3" s="211"/>
      <c r="U3" s="211"/>
      <c r="V3" s="211"/>
      <c r="W3" s="211"/>
      <c r="X3" s="211"/>
      <c r="Y3" s="211"/>
      <c r="Z3" s="211"/>
    </row>
    <row r="4" spans="1:26" ht="21" customHeight="1" x14ac:dyDescent="0.2">
      <c r="A4" s="213" t="s">
        <v>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ht="92.25" customHeight="1" x14ac:dyDescent="0.2">
      <c r="A5" s="214" t="s">
        <v>4</v>
      </c>
      <c r="B5" s="215"/>
      <c r="C5" s="215"/>
      <c r="D5" s="215"/>
      <c r="E5" s="215"/>
      <c r="F5" s="215"/>
      <c r="G5" s="215"/>
      <c r="H5" s="215"/>
      <c r="I5" s="215"/>
      <c r="J5" s="215"/>
      <c r="K5" s="215"/>
      <c r="L5" s="215"/>
      <c r="M5" s="215"/>
      <c r="N5" s="215"/>
      <c r="O5" s="215"/>
      <c r="P5" s="215"/>
      <c r="Q5" s="215"/>
      <c r="R5" s="215"/>
      <c r="S5" s="215"/>
      <c r="T5" s="215"/>
      <c r="U5" s="215"/>
      <c r="V5" s="215"/>
      <c r="W5" s="215"/>
      <c r="X5" s="215"/>
      <c r="Y5" s="215"/>
      <c r="Z5" s="215"/>
    </row>
    <row r="6" spans="1:26" ht="21" customHeight="1" x14ac:dyDescent="0.2">
      <c r="A6" s="213" t="s">
        <v>5</v>
      </c>
      <c r="B6" s="216"/>
      <c r="C6" s="216"/>
      <c r="D6" s="216"/>
      <c r="E6" s="216"/>
      <c r="F6" s="216"/>
      <c r="G6" s="216"/>
      <c r="H6" s="216"/>
      <c r="I6" s="216"/>
      <c r="J6" s="216"/>
      <c r="K6" s="216"/>
      <c r="L6" s="216"/>
      <c r="M6" s="216"/>
      <c r="N6" s="216"/>
      <c r="O6" s="216"/>
      <c r="P6" s="216"/>
      <c r="Q6" s="216"/>
      <c r="R6" s="216"/>
      <c r="S6" s="216"/>
      <c r="T6" s="216"/>
      <c r="U6" s="216"/>
      <c r="V6" s="216"/>
      <c r="W6" s="216"/>
      <c r="X6" s="216"/>
      <c r="Y6" s="216"/>
      <c r="Z6" s="216"/>
    </row>
    <row r="7" spans="1:26" ht="54.95" customHeight="1" x14ac:dyDescent="0.2">
      <c r="A7" s="217" t="s">
        <v>6</v>
      </c>
      <c r="B7" s="215"/>
      <c r="C7" s="215"/>
      <c r="D7" s="215"/>
      <c r="E7" s="215"/>
      <c r="F7" s="215"/>
      <c r="G7" s="215"/>
      <c r="H7" s="215"/>
      <c r="I7" s="215"/>
      <c r="J7" s="215"/>
      <c r="K7" s="215"/>
      <c r="L7" s="215"/>
      <c r="M7" s="215"/>
      <c r="N7" s="215"/>
      <c r="O7" s="215"/>
      <c r="P7" s="215"/>
      <c r="Q7" s="215"/>
      <c r="R7" s="215"/>
      <c r="S7" s="215"/>
      <c r="T7" s="215"/>
      <c r="U7" s="215"/>
      <c r="V7" s="215"/>
      <c r="W7" s="215"/>
      <c r="X7" s="215"/>
      <c r="Y7" s="215"/>
      <c r="Z7" s="215"/>
    </row>
    <row r="8" spans="1:26" ht="61.5" customHeight="1" thickBot="1" x14ac:dyDescent="0.25">
      <c r="A8" s="218" t="s">
        <v>7</v>
      </c>
      <c r="B8" s="215"/>
      <c r="C8" s="215"/>
      <c r="D8" s="215"/>
      <c r="E8" s="215"/>
      <c r="F8" s="215"/>
      <c r="G8" s="215"/>
      <c r="H8" s="215"/>
      <c r="I8" s="215"/>
      <c r="J8" s="215"/>
      <c r="K8" s="215"/>
      <c r="L8" s="215"/>
      <c r="M8" s="215"/>
      <c r="N8" s="215"/>
      <c r="O8" s="215"/>
      <c r="P8" s="215"/>
      <c r="Q8" s="215"/>
      <c r="R8" s="215"/>
      <c r="S8" s="215"/>
      <c r="T8" s="215"/>
      <c r="U8" s="215"/>
      <c r="V8" s="215"/>
      <c r="W8" s="215"/>
      <c r="X8" s="215"/>
      <c r="Y8" s="215"/>
      <c r="Z8" s="215"/>
    </row>
    <row r="9" spans="1:26" ht="33" customHeight="1" x14ac:dyDescent="0.2">
      <c r="A9" s="219" t="s">
        <v>8</v>
      </c>
      <c r="B9" s="215"/>
      <c r="C9" s="215"/>
      <c r="D9" s="215"/>
      <c r="E9" s="215"/>
      <c r="F9" s="215"/>
      <c r="G9" s="215"/>
      <c r="H9" s="215"/>
      <c r="I9" s="215"/>
      <c r="J9" s="215"/>
      <c r="K9" s="215"/>
      <c r="L9" s="215"/>
      <c r="M9" s="215"/>
      <c r="N9" s="215"/>
      <c r="O9" s="215"/>
      <c r="P9" s="215"/>
      <c r="Q9" s="215"/>
      <c r="R9" s="215"/>
      <c r="S9" s="215"/>
      <c r="T9" s="215"/>
      <c r="U9" s="215"/>
      <c r="V9" s="215"/>
      <c r="W9" s="215"/>
      <c r="X9" s="215"/>
      <c r="Y9" s="215"/>
      <c r="Z9" s="215"/>
    </row>
    <row r="10" spans="1:26" ht="22.5" customHeight="1" x14ac:dyDescent="0.2">
      <c r="A10" s="220" t="s">
        <v>9</v>
      </c>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row>
    <row r="11" spans="1:26" s="223" customFormat="1" ht="225.95" customHeight="1" x14ac:dyDescent="0.2">
      <c r="A11" s="221" t="s">
        <v>10</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row>
    <row r="12" spans="1:26" s="223" customFormat="1" ht="21.95" customHeight="1" x14ac:dyDescent="0.2">
      <c r="A12" s="224" t="s">
        <v>11</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row>
    <row r="13" spans="1:26" ht="23.25" customHeight="1" x14ac:dyDescent="0.2">
      <c r="A13" s="224" t="s">
        <v>12</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row>
    <row r="14" spans="1:26" ht="57" customHeight="1" x14ac:dyDescent="0.2">
      <c r="A14" s="225" t="s">
        <v>13</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row>
    <row r="15" spans="1:26" ht="21" customHeight="1" x14ac:dyDescent="0.2">
      <c r="A15" s="226" t="s">
        <v>14</v>
      </c>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row>
    <row r="16" spans="1:26" ht="60.75" customHeight="1" x14ac:dyDescent="0.2">
      <c r="A16" s="225" t="s">
        <v>15</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row>
    <row r="17" spans="1:26" ht="21" customHeight="1" x14ac:dyDescent="0.2">
      <c r="A17" s="226" t="s">
        <v>16</v>
      </c>
      <c r="B17" s="227"/>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row>
    <row r="18" spans="1:26" ht="163.5" customHeight="1" x14ac:dyDescent="0.2">
      <c r="A18" s="217" t="s">
        <v>17</v>
      </c>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row>
    <row r="19" spans="1:26" ht="37.5" customHeight="1" x14ac:dyDescent="0.2">
      <c r="A19" s="228" t="s">
        <v>18</v>
      </c>
      <c r="B19" s="215"/>
      <c r="C19" s="215"/>
      <c r="D19" s="215"/>
      <c r="E19" s="215"/>
      <c r="F19" s="215"/>
      <c r="G19" s="215"/>
      <c r="H19" s="215"/>
      <c r="I19" s="215"/>
      <c r="J19" s="215"/>
      <c r="K19" s="215"/>
      <c r="L19" s="215"/>
      <c r="M19" s="215"/>
      <c r="N19" s="215"/>
      <c r="O19" s="215"/>
      <c r="P19" s="215"/>
      <c r="Q19" s="215"/>
      <c r="R19" s="215"/>
      <c r="S19" s="215"/>
      <c r="T19" s="215"/>
      <c r="U19" s="215"/>
      <c r="V19" s="215"/>
      <c r="W19" s="215"/>
      <c r="X19" s="215"/>
      <c r="Y19" s="215"/>
      <c r="Z19" s="215"/>
    </row>
    <row r="20" spans="1:26" ht="39.75" customHeight="1" x14ac:dyDescent="0.2">
      <c r="A20" s="229" t="s">
        <v>19</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row>
    <row r="21" spans="1:26" ht="21" customHeight="1" x14ac:dyDescent="0.2">
      <c r="A21" s="230" t="s">
        <v>20</v>
      </c>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row>
    <row r="22" spans="1:26" ht="21" customHeight="1" x14ac:dyDescent="0.2">
      <c r="A22" s="230" t="s">
        <v>21</v>
      </c>
      <c r="B22" s="215"/>
      <c r="C22" s="215"/>
      <c r="D22" s="215"/>
      <c r="E22" s="215"/>
      <c r="F22" s="215"/>
      <c r="G22" s="215"/>
      <c r="H22" s="215"/>
      <c r="I22" s="215"/>
      <c r="J22" s="215"/>
      <c r="K22" s="215"/>
      <c r="L22" s="215"/>
      <c r="M22" s="215"/>
      <c r="N22" s="215"/>
      <c r="O22" s="215"/>
      <c r="P22" s="215"/>
      <c r="Q22" s="215"/>
      <c r="R22" s="215"/>
      <c r="S22" s="215"/>
      <c r="T22" s="215"/>
      <c r="U22" s="215"/>
      <c r="V22" s="215"/>
      <c r="W22" s="215"/>
      <c r="X22" s="215"/>
      <c r="Y22" s="215"/>
      <c r="Z22" s="215"/>
    </row>
    <row r="23" spans="1:26" ht="21" customHeight="1" x14ac:dyDescent="0.2">
      <c r="A23" s="231" t="s">
        <v>22</v>
      </c>
      <c r="B23" s="215"/>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row>
    <row r="24" spans="1:26" ht="127.5" customHeight="1" x14ac:dyDescent="0.2">
      <c r="A24" s="214" t="s">
        <v>23</v>
      </c>
      <c r="B24" s="215"/>
      <c r="C24" s="215"/>
      <c r="D24" s="215"/>
      <c r="E24" s="215"/>
      <c r="F24" s="215"/>
      <c r="G24" s="215"/>
      <c r="H24" s="215"/>
      <c r="I24" s="215"/>
      <c r="J24" s="215"/>
      <c r="K24" s="215"/>
      <c r="L24" s="215"/>
      <c r="M24" s="215"/>
      <c r="N24" s="215"/>
      <c r="O24" s="215"/>
      <c r="P24" s="215"/>
      <c r="Q24" s="215"/>
      <c r="R24" s="215"/>
      <c r="S24" s="215"/>
      <c r="T24" s="215"/>
      <c r="U24" s="215"/>
      <c r="V24" s="215"/>
      <c r="W24" s="215"/>
      <c r="X24" s="215"/>
      <c r="Y24" s="215"/>
      <c r="Z24" s="215"/>
    </row>
    <row r="25" spans="1:26" ht="21" customHeight="1" x14ac:dyDescent="0.2">
      <c r="A25" s="226" t="s">
        <v>24</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row>
    <row r="26" spans="1:26" ht="70.5" customHeight="1" x14ac:dyDescent="0.2">
      <c r="A26" s="225" t="s">
        <v>25</v>
      </c>
      <c r="B26" s="215"/>
      <c r="C26" s="215"/>
      <c r="D26" s="215"/>
      <c r="E26" s="215"/>
      <c r="F26" s="215"/>
      <c r="G26" s="215"/>
      <c r="H26" s="215"/>
      <c r="I26" s="215"/>
      <c r="J26" s="215"/>
      <c r="K26" s="215"/>
      <c r="L26" s="215"/>
      <c r="M26" s="215"/>
      <c r="N26" s="215"/>
      <c r="O26" s="215"/>
      <c r="P26" s="215"/>
      <c r="Q26" s="215"/>
      <c r="R26" s="215"/>
      <c r="S26" s="215"/>
      <c r="T26" s="215"/>
      <c r="U26" s="215"/>
      <c r="V26" s="215"/>
      <c r="W26" s="215"/>
      <c r="X26" s="215"/>
      <c r="Y26" s="215"/>
      <c r="Z26" s="215"/>
    </row>
    <row r="27" spans="1:26" ht="21" customHeight="1" x14ac:dyDescent="0.2">
      <c r="A27" s="232" t="s">
        <v>26</v>
      </c>
      <c r="B27" s="233"/>
      <c r="C27" s="233"/>
      <c r="D27" s="233"/>
      <c r="E27" s="233"/>
      <c r="F27" s="233"/>
      <c r="G27" s="233"/>
      <c r="H27" s="233"/>
      <c r="I27" s="233"/>
      <c r="J27" s="233"/>
      <c r="K27" s="233"/>
      <c r="L27" s="233"/>
      <c r="M27" s="233"/>
      <c r="N27" s="233"/>
      <c r="O27" s="233"/>
      <c r="P27" s="233"/>
      <c r="Q27" s="233"/>
      <c r="R27" s="233"/>
      <c r="S27" s="233"/>
      <c r="T27" s="233"/>
      <c r="U27" s="233"/>
      <c r="V27" s="233"/>
      <c r="W27" s="233"/>
      <c r="X27" s="233"/>
      <c r="Y27" s="233"/>
      <c r="Z27" s="233"/>
    </row>
    <row r="28" spans="1:26" ht="97.5" customHeight="1" x14ac:dyDescent="0.2">
      <c r="A28" s="234" t="s">
        <v>27</v>
      </c>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row>
    <row r="29" spans="1:26" ht="21" customHeight="1" x14ac:dyDescent="0.2">
      <c r="A29" s="235" t="s">
        <v>28</v>
      </c>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row>
    <row r="30" spans="1:26" ht="21" customHeight="1" x14ac:dyDescent="0.2">
      <c r="A30" s="236" t="s">
        <v>29</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row>
    <row r="31" spans="1:26" ht="21" customHeight="1" x14ac:dyDescent="0.2">
      <c r="A31" s="236" t="s">
        <v>30</v>
      </c>
      <c r="B31" s="211"/>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row>
    <row r="32" spans="1:26" ht="21" customHeight="1" x14ac:dyDescent="0.2">
      <c r="A32" s="236" t="s">
        <v>31</v>
      </c>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21" customHeight="1" x14ac:dyDescent="0.2">
      <c r="A33" s="236" t="s">
        <v>32</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21" customHeight="1" x14ac:dyDescent="0.2">
      <c r="A34" s="236" t="s">
        <v>33</v>
      </c>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21" customHeight="1" x14ac:dyDescent="0.2">
      <c r="A35" s="226" t="s">
        <v>34</v>
      </c>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21" customHeight="1" x14ac:dyDescent="0.2">
      <c r="A36" s="237" t="s">
        <v>35</v>
      </c>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row>
    <row r="37" spans="1:26" ht="145.5" customHeight="1" x14ac:dyDescent="0.2">
      <c r="A37" s="238" t="s">
        <v>36</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row>
    <row r="38" spans="1:26" ht="57.75" customHeight="1" x14ac:dyDescent="0.2">
      <c r="A38" s="238" t="s">
        <v>37</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row>
    <row r="39" spans="1:26" ht="64.5" customHeight="1" x14ac:dyDescent="0.2">
      <c r="A39" s="238" t="s">
        <v>38</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row>
    <row r="40" spans="1:26" ht="93" customHeight="1" x14ac:dyDescent="0.2">
      <c r="A40" s="238" t="s">
        <v>39</v>
      </c>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row>
    <row r="41" spans="1:26" ht="28.5" customHeight="1" x14ac:dyDescent="0.2">
      <c r="A41" s="238" t="s">
        <v>40</v>
      </c>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row>
    <row r="42" spans="1:26" ht="26.25" customHeight="1" x14ac:dyDescent="0.2">
      <c r="A42" s="240" t="s">
        <v>41</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row>
    <row r="43" spans="1:26" ht="36" customHeight="1" x14ac:dyDescent="0.2">
      <c r="A43" s="238" t="s">
        <v>42</v>
      </c>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row>
    <row r="44" spans="1:26" ht="20.25" customHeight="1" x14ac:dyDescent="0.2">
      <c r="A44" s="238" t="s">
        <v>43</v>
      </c>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row>
    <row r="45" spans="1:26" ht="21.75" customHeight="1" x14ac:dyDescent="0.2">
      <c r="A45" s="238" t="s">
        <v>44</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row>
    <row r="46" spans="1:26" ht="24.75" customHeight="1" x14ac:dyDescent="0.2">
      <c r="A46" s="240" t="s">
        <v>45</v>
      </c>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row>
    <row r="47" spans="1:26" ht="17.25" customHeight="1" x14ac:dyDescent="0.2">
      <c r="A47" s="240" t="s">
        <v>46</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row>
    <row r="48" spans="1:26" ht="35.25" customHeight="1" x14ac:dyDescent="0.2">
      <c r="A48" s="240" t="s">
        <v>47</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row>
    <row r="49" spans="1:26" ht="57" customHeight="1" x14ac:dyDescent="0.2">
      <c r="A49" s="240" t="s">
        <v>48</v>
      </c>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row>
    <row r="50" spans="1:26" ht="62.25" customHeight="1" x14ac:dyDescent="0.2">
      <c r="A50" s="240" t="s">
        <v>49</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row>
    <row r="51" spans="1:26" ht="122.25" customHeight="1" x14ac:dyDescent="0.2">
      <c r="A51" s="240" t="s">
        <v>50</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row>
    <row r="52" spans="1:26" ht="69.75" customHeight="1" x14ac:dyDescent="0.2">
      <c r="A52" s="240" t="s">
        <v>51</v>
      </c>
      <c r="B52" s="239"/>
      <c r="C52" s="239"/>
      <c r="D52" s="239"/>
      <c r="E52" s="239"/>
      <c r="F52" s="239"/>
      <c r="G52" s="239"/>
      <c r="H52" s="239"/>
      <c r="I52" s="239"/>
      <c r="J52" s="239"/>
      <c r="K52" s="239"/>
      <c r="L52" s="239"/>
      <c r="M52" s="239"/>
      <c r="N52" s="239"/>
      <c r="O52" s="239"/>
      <c r="P52" s="239"/>
      <c r="Q52" s="239"/>
      <c r="R52" s="239"/>
      <c r="S52" s="239"/>
      <c r="T52" s="239"/>
      <c r="U52" s="239"/>
      <c r="V52" s="239"/>
      <c r="W52" s="239"/>
      <c r="X52" s="239"/>
      <c r="Y52" s="239"/>
      <c r="Z52" s="239"/>
    </row>
    <row r="53" spans="1:26" ht="24" customHeight="1" x14ac:dyDescent="0.2">
      <c r="A53" s="240" t="s">
        <v>52</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row>
    <row r="54" spans="1:26" ht="23.25" customHeight="1" x14ac:dyDescent="0.2">
      <c r="A54" s="240" t="s">
        <v>53</v>
      </c>
      <c r="B54" s="239"/>
      <c r="C54" s="239"/>
      <c r="D54" s="239"/>
      <c r="E54" s="239"/>
      <c r="F54" s="239"/>
      <c r="G54" s="239"/>
      <c r="H54" s="239"/>
      <c r="I54" s="239"/>
      <c r="J54" s="239"/>
      <c r="K54" s="239"/>
      <c r="L54" s="239"/>
      <c r="M54" s="239"/>
      <c r="N54" s="239"/>
      <c r="O54" s="239"/>
      <c r="P54" s="239"/>
      <c r="Q54" s="239"/>
      <c r="R54" s="239"/>
      <c r="S54" s="239"/>
      <c r="T54" s="239"/>
      <c r="U54" s="239"/>
      <c r="V54" s="239"/>
      <c r="W54" s="239"/>
      <c r="X54" s="239"/>
      <c r="Y54" s="239"/>
      <c r="Z54" s="239"/>
    </row>
    <row r="55" spans="1:26" ht="101.45" customHeight="1" x14ac:dyDescent="0.2">
      <c r="A55" s="240" t="s">
        <v>54</v>
      </c>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51.75" customHeight="1" x14ac:dyDescent="0.2">
      <c r="A56" s="240" t="s">
        <v>55</v>
      </c>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89.25" customHeight="1" x14ac:dyDescent="0.2">
      <c r="A57" s="240" t="s">
        <v>56</v>
      </c>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32.25" customHeight="1" x14ac:dyDescent="0.2">
      <c r="A58" s="240" t="s">
        <v>57</v>
      </c>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75" hidden="1" customHeight="1" x14ac:dyDescent="0.2">
      <c r="A59" s="241"/>
      <c r="B59" s="211"/>
      <c r="C59" s="211"/>
      <c r="D59" s="211"/>
      <c r="E59" s="211"/>
      <c r="F59" s="211"/>
      <c r="G59" s="211"/>
      <c r="H59" s="211"/>
      <c r="I59" s="211"/>
      <c r="J59" s="211"/>
      <c r="K59" s="211"/>
      <c r="L59" s="211"/>
      <c r="M59" s="211"/>
      <c r="N59" s="211"/>
      <c r="O59" s="211"/>
      <c r="P59" s="211"/>
      <c r="Q59" s="211"/>
      <c r="R59" s="211"/>
      <c r="S59" s="211"/>
      <c r="T59" s="211"/>
      <c r="U59" s="211"/>
      <c r="V59" s="211"/>
      <c r="W59" s="211"/>
      <c r="X59" s="211"/>
      <c r="Y59" s="211"/>
      <c r="Z59" s="211"/>
    </row>
    <row r="60" spans="1:26" ht="15.75" hidden="1" customHeight="1" x14ac:dyDescent="0.2">
      <c r="A60" s="241"/>
      <c r="B60" s="211"/>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row>
    <row r="61" spans="1:26" ht="15.75" hidden="1" customHeight="1" x14ac:dyDescent="0.2">
      <c r="A61" s="241"/>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row>
    <row r="62" spans="1:26" ht="15.75" customHeight="1" x14ac:dyDescent="0.2">
      <c r="A62" s="242"/>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row>
    <row r="63" spans="1:26" ht="15.75" customHeight="1" x14ac:dyDescent="0.2">
      <c r="A63" s="211"/>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row>
    <row r="64" spans="1:26" ht="15.75" customHeight="1" x14ac:dyDescent="0.2">
      <c r="A64" s="211"/>
      <c r="B64" s="211"/>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row>
    <row r="65" spans="1:26" ht="15.75" customHeight="1" x14ac:dyDescent="0.2">
      <c r="A65" s="211"/>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row>
    <row r="66" spans="1:26" ht="15.75" customHeight="1" x14ac:dyDescent="0.2">
      <c r="A66" s="211"/>
      <c r="B66" s="211"/>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row>
    <row r="67" spans="1:26" ht="15.75" customHeight="1" x14ac:dyDescent="0.2">
      <c r="A67" s="211"/>
      <c r="B67" s="211"/>
      <c r="C67" s="211"/>
      <c r="D67" s="211"/>
      <c r="E67" s="211"/>
      <c r="F67" s="211"/>
      <c r="G67" s="211"/>
      <c r="H67" s="211"/>
      <c r="I67" s="211"/>
      <c r="J67" s="211"/>
      <c r="K67" s="211"/>
      <c r="L67" s="211"/>
      <c r="M67" s="211"/>
      <c r="N67" s="211"/>
      <c r="O67" s="211"/>
      <c r="P67" s="211"/>
      <c r="Q67" s="211"/>
      <c r="R67" s="211"/>
      <c r="S67" s="211"/>
      <c r="T67" s="211"/>
      <c r="U67" s="211"/>
      <c r="V67" s="211"/>
      <c r="W67" s="211"/>
      <c r="X67" s="211"/>
      <c r="Y67" s="211"/>
      <c r="Z67" s="211"/>
    </row>
    <row r="68" spans="1:26" ht="15.75" customHeight="1" x14ac:dyDescent="0.2">
      <c r="A68" s="211"/>
      <c r="B68" s="211"/>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row>
    <row r="69" spans="1:26" ht="15.75" customHeight="1" x14ac:dyDescent="0.2">
      <c r="A69" s="211"/>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row>
    <row r="70" spans="1:26" ht="15.75" customHeight="1" x14ac:dyDescent="0.2">
      <c r="A70" s="211"/>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1"/>
      <c r="Z70" s="211"/>
    </row>
    <row r="71" spans="1:26" ht="15.75" customHeight="1" x14ac:dyDescent="0.2">
      <c r="A71" s="211"/>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1"/>
      <c r="Z71" s="211"/>
    </row>
    <row r="72" spans="1:26" ht="15.75" customHeight="1" x14ac:dyDescent="0.2">
      <c r="A72" s="211"/>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1"/>
      <c r="Z72" s="211"/>
    </row>
    <row r="73" spans="1:26" ht="15.75" customHeight="1" x14ac:dyDescent="0.2">
      <c r="A73" s="211"/>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row>
    <row r="74" spans="1:26" ht="15.75" customHeight="1" x14ac:dyDescent="0.2">
      <c r="A74" s="211"/>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1"/>
      <c r="Z74" s="211"/>
    </row>
    <row r="75" spans="1:26" ht="15.75" customHeight="1" x14ac:dyDescent="0.2">
      <c r="A75" s="211"/>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row>
    <row r="76" spans="1:26" ht="15.75" customHeight="1" x14ac:dyDescent="0.2">
      <c r="A76" s="211"/>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row>
    <row r="77" spans="1:26" ht="15.75" customHeight="1" x14ac:dyDescent="0.2">
      <c r="A77" s="211"/>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row>
    <row r="78" spans="1:26" ht="15.75" customHeight="1" x14ac:dyDescent="0.2">
      <c r="A78" s="211"/>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row>
    <row r="79" spans="1:26" ht="15.75" customHeight="1" x14ac:dyDescent="0.2">
      <c r="A79" s="211"/>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row>
    <row r="80" spans="1:26" ht="15.75" customHeight="1" x14ac:dyDescent="0.2">
      <c r="A80" s="211"/>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row>
    <row r="81" spans="1:26" ht="15.75" customHeight="1" x14ac:dyDescent="0.2">
      <c r="A81" s="211"/>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row>
    <row r="82" spans="1:26" ht="15.75" customHeight="1" x14ac:dyDescent="0.2">
      <c r="A82" s="211"/>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1"/>
      <c r="Z82" s="211"/>
    </row>
    <row r="83" spans="1:26" ht="15.75" customHeight="1" x14ac:dyDescent="0.2">
      <c r="A83" s="211"/>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row>
    <row r="84" spans="1:26" ht="15.75" customHeight="1" x14ac:dyDescent="0.2">
      <c r="A84" s="211"/>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row>
    <row r="85" spans="1:26" ht="15.75" customHeight="1" x14ac:dyDescent="0.2">
      <c r="A85" s="211"/>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1"/>
      <c r="Z85" s="211"/>
    </row>
    <row r="86" spans="1:26" ht="15.75" customHeight="1" x14ac:dyDescent="0.2">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row>
    <row r="87" spans="1:26" ht="15.75" customHeight="1" x14ac:dyDescent="0.2">
      <c r="A87" s="211"/>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row>
    <row r="88" spans="1:26" ht="15.75" customHeight="1" x14ac:dyDescent="0.2">
      <c r="A88" s="211"/>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row>
    <row r="89" spans="1:26" ht="15.75" customHeight="1" x14ac:dyDescent="0.2">
      <c r="A89" s="211"/>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row>
    <row r="90" spans="1:26" ht="15.75" customHeight="1" x14ac:dyDescent="0.2">
      <c r="A90" s="211"/>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row>
    <row r="91" spans="1:26" ht="15.75" customHeight="1" x14ac:dyDescent="0.2">
      <c r="A91" s="211"/>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1"/>
      <c r="Z91" s="211"/>
    </row>
    <row r="92" spans="1:26" ht="15.75" customHeight="1" x14ac:dyDescent="0.2">
      <c r="A92" s="211"/>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1"/>
      <c r="Z92" s="211"/>
    </row>
    <row r="93" spans="1:26" ht="15.75" customHeight="1" x14ac:dyDescent="0.2">
      <c r="A93" s="211"/>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1"/>
      <c r="Z93" s="211"/>
    </row>
    <row r="94" spans="1:26" ht="15.75" customHeight="1" x14ac:dyDescent="0.2">
      <c r="A94" s="211"/>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row>
    <row r="95" spans="1:26" ht="15.75" customHeight="1" x14ac:dyDescent="0.2">
      <c r="A95" s="211"/>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row>
    <row r="96" spans="1:26" ht="15.75" customHeight="1" x14ac:dyDescent="0.2">
      <c r="A96" s="211"/>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1"/>
      <c r="Z96" s="211"/>
    </row>
    <row r="97" spans="1:26" ht="15.75" customHeight="1" x14ac:dyDescent="0.2">
      <c r="A97" s="211"/>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row>
    <row r="98" spans="1:26" ht="15.75" customHeight="1" x14ac:dyDescent="0.2">
      <c r="A98" s="211"/>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row>
    <row r="99" spans="1:26" ht="15.75" customHeight="1" x14ac:dyDescent="0.2">
      <c r="A99" s="211"/>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row>
    <row r="100" spans="1:26" ht="15.75" customHeight="1" x14ac:dyDescent="0.2">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row>
    <row r="101" spans="1:26" ht="15.75" customHeight="1" x14ac:dyDescent="0.2">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row>
    <row r="102" spans="1:26" ht="15.75" customHeight="1" x14ac:dyDescent="0.2">
      <c r="A102" s="211"/>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row>
    <row r="103" spans="1:26" ht="15.75" customHeight="1" x14ac:dyDescent="0.2">
      <c r="A103" s="211"/>
      <c r="B103" s="211"/>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row>
    <row r="104" spans="1:26" ht="15.75" customHeight="1" x14ac:dyDescent="0.2">
      <c r="A104" s="211"/>
      <c r="B104" s="211"/>
      <c r="C104" s="211"/>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211"/>
    </row>
    <row r="105" spans="1:26" ht="15.75" customHeight="1" x14ac:dyDescent="0.2">
      <c r="A105" s="211"/>
      <c r="B105" s="211"/>
      <c r="C105" s="211"/>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211"/>
    </row>
    <row r="106" spans="1:26" ht="15.75" customHeight="1" x14ac:dyDescent="0.2">
      <c r="A106" s="211"/>
      <c r="B106" s="211"/>
      <c r="C106" s="211"/>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211"/>
    </row>
    <row r="107" spans="1:26" ht="15.75" customHeight="1" x14ac:dyDescent="0.2">
      <c r="A107" s="211"/>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row>
    <row r="108" spans="1:26" ht="15.75" customHeight="1" x14ac:dyDescent="0.2">
      <c r="A108" s="211"/>
      <c r="B108" s="211"/>
      <c r="C108" s="211"/>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211"/>
    </row>
    <row r="109" spans="1:26" ht="15.75" customHeight="1" x14ac:dyDescent="0.2">
      <c r="A109" s="211"/>
      <c r="B109" s="211"/>
      <c r="C109" s="211"/>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211"/>
    </row>
    <row r="110" spans="1:26" ht="15.75" customHeight="1" x14ac:dyDescent="0.2">
      <c r="A110" s="211"/>
      <c r="B110" s="211"/>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row>
    <row r="111" spans="1:26" ht="15.75" customHeight="1" x14ac:dyDescent="0.2">
      <c r="A111" s="211"/>
      <c r="B111" s="211"/>
      <c r="C111" s="211"/>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211"/>
    </row>
    <row r="112" spans="1:26" ht="15.75" customHeight="1" x14ac:dyDescent="0.2">
      <c r="A112" s="211"/>
      <c r="B112" s="211"/>
      <c r="C112" s="211"/>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211"/>
    </row>
    <row r="113" spans="1:26" ht="15.75" customHeight="1" x14ac:dyDescent="0.2">
      <c r="A113" s="211"/>
      <c r="B113" s="211"/>
      <c r="C113" s="211"/>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211"/>
    </row>
    <row r="114" spans="1:26" ht="15.75" customHeight="1" x14ac:dyDescent="0.2">
      <c r="A114" s="211"/>
      <c r="B114" s="211"/>
      <c r="C114" s="211"/>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211"/>
    </row>
    <row r="115" spans="1:26" ht="15.75" customHeight="1" x14ac:dyDescent="0.2">
      <c r="A115" s="211"/>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211"/>
    </row>
    <row r="116" spans="1:26" ht="15.75" customHeight="1" x14ac:dyDescent="0.2">
      <c r="A116" s="211"/>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211"/>
    </row>
    <row r="117" spans="1:26" ht="15.75" customHeight="1" x14ac:dyDescent="0.2">
      <c r="A117" s="211"/>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211"/>
    </row>
    <row r="118" spans="1:26" ht="15.75" customHeight="1" x14ac:dyDescent="0.2">
      <c r="A118" s="211"/>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row>
    <row r="119" spans="1:26" ht="15.75" customHeight="1" x14ac:dyDescent="0.2">
      <c r="A119" s="211"/>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211"/>
    </row>
    <row r="120" spans="1:26" ht="15.75" customHeight="1" x14ac:dyDescent="0.2">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row>
    <row r="121" spans="1:26" ht="15.75" customHeight="1" x14ac:dyDescent="0.2">
      <c r="A121" s="211"/>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row>
    <row r="122" spans="1:26" ht="15.75" customHeight="1" x14ac:dyDescent="0.2">
      <c r="A122" s="211"/>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211"/>
    </row>
    <row r="123" spans="1:26" ht="15.75" customHeight="1" x14ac:dyDescent="0.2">
      <c r="A123" s="211"/>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211"/>
    </row>
    <row r="124" spans="1:26" ht="15.75" customHeight="1" x14ac:dyDescent="0.2">
      <c r="A124" s="211"/>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row>
    <row r="125" spans="1:26" ht="15.75" customHeight="1" x14ac:dyDescent="0.2">
      <c r="A125" s="211"/>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211"/>
    </row>
    <row r="126" spans="1:26" ht="15.75" customHeight="1" x14ac:dyDescent="0.2">
      <c r="A126" s="211"/>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211"/>
    </row>
    <row r="127" spans="1:26" ht="15.75" customHeight="1" x14ac:dyDescent="0.2">
      <c r="A127" s="211"/>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211"/>
    </row>
    <row r="128" spans="1:26" ht="15.75" customHeight="1" x14ac:dyDescent="0.2">
      <c r="A128" s="211"/>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211"/>
    </row>
    <row r="129" spans="1:26" ht="15.75" customHeight="1" x14ac:dyDescent="0.2">
      <c r="A129" s="211"/>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row>
    <row r="130" spans="1:26" ht="15.75" customHeight="1" x14ac:dyDescent="0.2">
      <c r="A130" s="211"/>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row>
    <row r="131" spans="1:26" ht="15.75" customHeight="1" x14ac:dyDescent="0.2">
      <c r="A131" s="211"/>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row>
    <row r="132" spans="1:26" ht="15.75" customHeight="1" x14ac:dyDescent="0.2">
      <c r="A132" s="211"/>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row>
    <row r="133" spans="1:26" ht="15.75" customHeight="1" x14ac:dyDescent="0.2">
      <c r="A133" s="211"/>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row>
    <row r="134" spans="1:26" ht="15.75" customHeight="1" x14ac:dyDescent="0.2">
      <c r="A134" s="211"/>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row>
    <row r="135" spans="1:26" ht="15.75" customHeight="1" x14ac:dyDescent="0.2">
      <c r="A135" s="211"/>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row>
    <row r="136" spans="1:26" ht="15.75" customHeight="1" x14ac:dyDescent="0.2">
      <c r="A136" s="211"/>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row>
    <row r="137" spans="1:26" ht="15.75" customHeight="1" x14ac:dyDescent="0.2">
      <c r="A137" s="211"/>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row>
    <row r="138" spans="1:26" ht="15.75" customHeight="1" x14ac:dyDescent="0.2">
      <c r="A138" s="211"/>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row>
    <row r="139" spans="1:26" ht="15.75" customHeight="1" x14ac:dyDescent="0.2">
      <c r="A139" s="211"/>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row>
    <row r="140" spans="1:26" ht="15.75" customHeight="1" x14ac:dyDescent="0.2">
      <c r="A140" s="211"/>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row>
    <row r="141" spans="1:26" ht="15.75" customHeight="1" x14ac:dyDescent="0.2">
      <c r="A141" s="211"/>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row>
    <row r="142" spans="1:26" ht="15.75" customHeight="1" x14ac:dyDescent="0.2">
      <c r="A142" s="211"/>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row>
    <row r="143" spans="1:26" ht="15.75" customHeight="1" x14ac:dyDescent="0.2">
      <c r="A143" s="211"/>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row>
    <row r="144" spans="1:26" ht="15.75" customHeight="1" x14ac:dyDescent="0.2">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row>
    <row r="145" spans="1:26" ht="15.75" customHeight="1" x14ac:dyDescent="0.2">
      <c r="A145" s="211"/>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row>
    <row r="146" spans="1:26" ht="15.75" customHeight="1" x14ac:dyDescent="0.2">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row>
    <row r="147" spans="1:26" ht="15.75" customHeight="1" x14ac:dyDescent="0.2">
      <c r="A147" s="211"/>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row>
    <row r="148" spans="1:26" ht="15.75" customHeight="1" x14ac:dyDescent="0.2">
      <c r="A148" s="211"/>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row>
    <row r="149" spans="1:26" ht="15.75" customHeight="1" x14ac:dyDescent="0.2">
      <c r="A149" s="211"/>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row>
    <row r="150" spans="1:26" ht="15.75" customHeight="1" x14ac:dyDescent="0.2">
      <c r="A150" s="211"/>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row>
    <row r="151" spans="1:26" ht="15.75" customHeight="1" x14ac:dyDescent="0.2">
      <c r="A151" s="211"/>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row>
    <row r="152" spans="1:26" ht="15.75" customHeight="1" x14ac:dyDescent="0.2">
      <c r="A152" s="211"/>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row>
    <row r="153" spans="1:26" ht="15.75" customHeight="1" x14ac:dyDescent="0.2">
      <c r="A153" s="211"/>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row>
    <row r="154" spans="1:26" ht="15.75" customHeight="1" x14ac:dyDescent="0.2">
      <c r="A154" s="211"/>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row>
    <row r="155" spans="1:26" ht="15.75" customHeight="1" x14ac:dyDescent="0.2">
      <c r="A155" s="211"/>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row>
    <row r="156" spans="1:26" ht="15.75" customHeight="1" x14ac:dyDescent="0.2">
      <c r="A156" s="211"/>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row>
    <row r="157" spans="1:26" ht="15.75" customHeight="1" x14ac:dyDescent="0.2">
      <c r="A157" s="211"/>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row>
    <row r="158" spans="1:26" ht="15.75" customHeight="1" x14ac:dyDescent="0.2">
      <c r="A158" s="211"/>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row>
    <row r="159" spans="1:26" ht="15.75" customHeight="1" x14ac:dyDescent="0.2">
      <c r="A159" s="211"/>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row>
    <row r="160" spans="1:26" ht="15.75" customHeight="1" x14ac:dyDescent="0.2">
      <c r="A160" s="211"/>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row>
    <row r="161" spans="1:26" ht="15.75" customHeight="1" x14ac:dyDescent="0.2">
      <c r="A161" s="211"/>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row>
    <row r="162" spans="1:26" ht="15.75" customHeight="1" x14ac:dyDescent="0.2">
      <c r="A162" s="211"/>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row>
    <row r="163" spans="1:26" ht="15.75" customHeight="1" x14ac:dyDescent="0.2">
      <c r="A163" s="211"/>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row>
    <row r="164" spans="1:26" ht="15.75" customHeight="1" x14ac:dyDescent="0.2">
      <c r="A164" s="211"/>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row>
    <row r="165" spans="1:26" ht="15.75" customHeight="1" x14ac:dyDescent="0.2">
      <c r="A165" s="211"/>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row>
    <row r="166" spans="1:26" ht="15.75" customHeight="1" x14ac:dyDescent="0.2">
      <c r="A166" s="211"/>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row>
    <row r="167" spans="1:26" ht="15.75" customHeight="1" x14ac:dyDescent="0.2">
      <c r="A167" s="211"/>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row>
    <row r="168" spans="1:26" ht="15.75" customHeight="1" x14ac:dyDescent="0.2">
      <c r="A168" s="211"/>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row>
    <row r="169" spans="1:26" ht="15.75" customHeight="1" x14ac:dyDescent="0.2">
      <c r="A169" s="211"/>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row>
    <row r="170" spans="1:26" ht="15.75" customHeight="1" x14ac:dyDescent="0.2">
      <c r="A170" s="211"/>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row>
    <row r="171" spans="1:26" ht="15.75" customHeight="1" x14ac:dyDescent="0.2">
      <c r="A171" s="211"/>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row>
    <row r="172" spans="1:26" ht="15.75" customHeight="1" x14ac:dyDescent="0.2">
      <c r="A172" s="211"/>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row>
    <row r="173" spans="1:26" ht="15.75" customHeight="1" x14ac:dyDescent="0.2">
      <c r="A173" s="211"/>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row>
    <row r="174" spans="1:26" ht="15.75" customHeight="1" x14ac:dyDescent="0.2">
      <c r="A174" s="211"/>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row>
    <row r="175" spans="1:26" ht="15.75" customHeight="1" x14ac:dyDescent="0.2">
      <c r="A175" s="211"/>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row>
    <row r="176" spans="1:26" ht="15.75" customHeight="1" x14ac:dyDescent="0.2">
      <c r="A176" s="211"/>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row>
    <row r="177" spans="1:26" ht="15.75" customHeight="1" x14ac:dyDescent="0.2">
      <c r="A177" s="211"/>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row>
    <row r="178" spans="1:26" ht="15.75" customHeight="1" x14ac:dyDescent="0.2">
      <c r="A178" s="211"/>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row>
    <row r="179" spans="1:26" ht="15.75" customHeight="1" x14ac:dyDescent="0.2">
      <c r="A179" s="211"/>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row>
    <row r="180" spans="1:26" ht="15.75" customHeight="1" x14ac:dyDescent="0.2">
      <c r="A180" s="211"/>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row>
    <row r="181" spans="1:26" ht="15.75" customHeight="1" x14ac:dyDescent="0.2">
      <c r="A181" s="211"/>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row>
    <row r="182" spans="1:26" ht="15.75" customHeight="1" x14ac:dyDescent="0.2">
      <c r="A182" s="211"/>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row>
    <row r="183" spans="1:26" ht="15.75" customHeight="1" x14ac:dyDescent="0.2">
      <c r="A183" s="211"/>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row>
    <row r="184" spans="1:26" ht="15.75" customHeight="1" x14ac:dyDescent="0.2">
      <c r="A184" s="211"/>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row>
    <row r="185" spans="1:26" ht="15.75" customHeight="1" x14ac:dyDescent="0.2">
      <c r="A185" s="211"/>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row>
    <row r="186" spans="1:26" ht="15.75" customHeight="1" x14ac:dyDescent="0.2">
      <c r="A186" s="211"/>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row>
    <row r="187" spans="1:26" ht="15.75" customHeight="1" x14ac:dyDescent="0.2">
      <c r="A187" s="211"/>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row>
    <row r="188" spans="1:26" ht="15.75" customHeight="1" x14ac:dyDescent="0.2">
      <c r="A188" s="211"/>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row>
    <row r="189" spans="1:26" ht="15.75" customHeight="1" x14ac:dyDescent="0.2">
      <c r="A189" s="211"/>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row>
    <row r="190" spans="1:26" ht="15.75" customHeight="1" x14ac:dyDescent="0.2">
      <c r="A190" s="211"/>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row>
    <row r="191" spans="1:26" ht="15.75" customHeight="1" x14ac:dyDescent="0.2">
      <c r="A191" s="211"/>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row>
    <row r="192" spans="1:26" ht="15.75" customHeight="1" x14ac:dyDescent="0.2">
      <c r="A192" s="211"/>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row>
    <row r="193" spans="1:26" ht="15.75" customHeight="1" x14ac:dyDescent="0.2">
      <c r="A193" s="211"/>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row>
    <row r="194" spans="1:26" ht="15.75" customHeight="1" x14ac:dyDescent="0.2">
      <c r="A194" s="211"/>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row>
    <row r="195" spans="1:26" ht="15.75" customHeight="1" x14ac:dyDescent="0.2">
      <c r="A195" s="211"/>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row>
    <row r="196" spans="1:26" ht="15.75" customHeight="1" x14ac:dyDescent="0.2">
      <c r="A196" s="211"/>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row>
    <row r="197" spans="1:26" ht="15.75" customHeight="1" x14ac:dyDescent="0.2">
      <c r="A197" s="211"/>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row>
    <row r="198" spans="1:26" ht="15.75" customHeight="1" x14ac:dyDescent="0.2">
      <c r="A198" s="211"/>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row>
    <row r="199" spans="1:26" ht="15.75" customHeight="1" x14ac:dyDescent="0.2">
      <c r="A199" s="211"/>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row>
    <row r="200" spans="1:26" ht="15.75" customHeight="1" x14ac:dyDescent="0.2">
      <c r="A200" s="211"/>
      <c r="B200" s="211"/>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row>
    <row r="201" spans="1:26" ht="15.75" customHeight="1" x14ac:dyDescent="0.2">
      <c r="A201" s="211"/>
      <c r="B201" s="211"/>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row>
    <row r="202" spans="1:26" ht="15.75" customHeight="1" x14ac:dyDescent="0.2">
      <c r="A202" s="211"/>
      <c r="B202" s="211"/>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row>
    <row r="203" spans="1:26" ht="15.75" customHeight="1" x14ac:dyDescent="0.2">
      <c r="A203" s="211"/>
      <c r="B203" s="211"/>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row>
    <row r="204" spans="1:26" ht="15.75" customHeight="1" x14ac:dyDescent="0.2">
      <c r="A204" s="211"/>
      <c r="B204" s="211"/>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row>
    <row r="205" spans="1:26" ht="15.75" customHeight="1" x14ac:dyDescent="0.2">
      <c r="A205" s="211"/>
      <c r="B205" s="211"/>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row>
    <row r="206" spans="1:26" ht="15.75" customHeight="1" x14ac:dyDescent="0.2">
      <c r="A206" s="211"/>
      <c r="B206" s="211"/>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row>
    <row r="207" spans="1:26" ht="15.75" customHeight="1" x14ac:dyDescent="0.2">
      <c r="A207" s="211"/>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row>
    <row r="208" spans="1:26" ht="15.75" customHeight="1" x14ac:dyDescent="0.2">
      <c r="A208" s="211"/>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row>
    <row r="209" spans="1:26" ht="15.75" customHeight="1" x14ac:dyDescent="0.2">
      <c r="A209" s="211"/>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row>
    <row r="210" spans="1:26" ht="15.75" customHeight="1" x14ac:dyDescent="0.2">
      <c r="A210" s="211"/>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row>
    <row r="211" spans="1:26" ht="15.75" customHeight="1" x14ac:dyDescent="0.2">
      <c r="A211" s="211"/>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row>
    <row r="212" spans="1:26" ht="15.75" customHeight="1" x14ac:dyDescent="0.2">
      <c r="A212" s="211"/>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row>
    <row r="213" spans="1:26" ht="15.75" customHeight="1" x14ac:dyDescent="0.2">
      <c r="A213" s="211"/>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row>
    <row r="214" spans="1:26" ht="15.75" customHeight="1" x14ac:dyDescent="0.2">
      <c r="A214" s="211"/>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row>
    <row r="215" spans="1:26" ht="15.75" customHeight="1" x14ac:dyDescent="0.2">
      <c r="A215" s="211"/>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row>
    <row r="216" spans="1:26" ht="15.75" customHeight="1" x14ac:dyDescent="0.2">
      <c r="A216" s="211"/>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row>
    <row r="217" spans="1:26" ht="15.75" customHeight="1" x14ac:dyDescent="0.2">
      <c r="A217" s="211"/>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row>
    <row r="218" spans="1:26" ht="15.75" customHeight="1" x14ac:dyDescent="0.2">
      <c r="A218" s="211"/>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row>
    <row r="219" spans="1:26" ht="15.75" customHeight="1" x14ac:dyDescent="0.2">
      <c r="A219" s="211"/>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row>
    <row r="220" spans="1:26" ht="15.75" customHeight="1" x14ac:dyDescent="0.2">
      <c r="A220" s="211"/>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row>
    <row r="221" spans="1:26" ht="15.75" customHeight="1" x14ac:dyDescent="0.2">
      <c r="A221" s="211"/>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row>
    <row r="222" spans="1:26" ht="15.75" customHeight="1" x14ac:dyDescent="0.2">
      <c r="A222" s="211"/>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row>
    <row r="223" spans="1:26" ht="15.75" customHeight="1" x14ac:dyDescent="0.2">
      <c r="A223" s="211"/>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row>
    <row r="224" spans="1:26" ht="15.75" customHeight="1" x14ac:dyDescent="0.2">
      <c r="A224" s="211"/>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row>
    <row r="225" spans="1:26" ht="15.75" customHeight="1" x14ac:dyDescent="0.2">
      <c r="A225" s="211"/>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row>
    <row r="226" spans="1:26" ht="15.75" customHeight="1" x14ac:dyDescent="0.2">
      <c r="A226" s="211"/>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row>
    <row r="227" spans="1:26" ht="15.75" customHeight="1" x14ac:dyDescent="0.2">
      <c r="A227" s="211"/>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row>
    <row r="228" spans="1:26" ht="15.75" customHeight="1" x14ac:dyDescent="0.2">
      <c r="A228" s="211"/>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row>
    <row r="229" spans="1:26" ht="15.75" customHeight="1" x14ac:dyDescent="0.2">
      <c r="A229" s="211"/>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row>
    <row r="230" spans="1:26" ht="15.75" customHeight="1" x14ac:dyDescent="0.2">
      <c r="A230" s="211"/>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row>
    <row r="231" spans="1:26" ht="15.75" customHeight="1" x14ac:dyDescent="0.2">
      <c r="A231" s="211"/>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row>
    <row r="232" spans="1:26" ht="15.75" customHeight="1" x14ac:dyDescent="0.2">
      <c r="A232" s="211"/>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row>
    <row r="233" spans="1:26" ht="15.75" customHeight="1" x14ac:dyDescent="0.2">
      <c r="A233" s="211"/>
      <c r="B233" s="211"/>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row>
    <row r="234" spans="1:26" ht="15.75" customHeight="1" x14ac:dyDescent="0.2">
      <c r="A234" s="211"/>
      <c r="B234" s="211"/>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row>
    <row r="235" spans="1:26" ht="15.75" customHeight="1" x14ac:dyDescent="0.2">
      <c r="A235" s="211"/>
      <c r="B235" s="211"/>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row>
    <row r="236" spans="1:26" ht="15.75" customHeight="1" x14ac:dyDescent="0.2">
      <c r="A236" s="211"/>
      <c r="B236" s="211"/>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row>
    <row r="237" spans="1:26" ht="15.75" customHeight="1" x14ac:dyDescent="0.2">
      <c r="A237" s="211"/>
      <c r="B237" s="211"/>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row>
    <row r="238" spans="1:26" ht="15.75" customHeight="1" x14ac:dyDescent="0.2">
      <c r="A238" s="211"/>
      <c r="B238" s="211"/>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row>
    <row r="239" spans="1:26" ht="15.75" customHeight="1" x14ac:dyDescent="0.2">
      <c r="A239" s="211"/>
      <c r="B239" s="211"/>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row>
    <row r="240" spans="1:26" ht="15.75" customHeight="1" x14ac:dyDescent="0.2">
      <c r="A240" s="211"/>
      <c r="B240" s="211"/>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row>
    <row r="241" spans="1:26" ht="15.75" customHeight="1" x14ac:dyDescent="0.2">
      <c r="A241" s="211"/>
      <c r="B241" s="211"/>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row>
    <row r="242" spans="1:26" ht="15.75" customHeight="1" x14ac:dyDescent="0.2">
      <c r="A242" s="211"/>
      <c r="B242" s="211"/>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row>
    <row r="243" spans="1:26" ht="15.75" customHeight="1" x14ac:dyDescent="0.2">
      <c r="A243" s="211"/>
      <c r="B243" s="211"/>
      <c r="C243" s="211"/>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row>
    <row r="244" spans="1:26" ht="15.75" customHeight="1" x14ac:dyDescent="0.2">
      <c r="A244" s="211"/>
      <c r="B244" s="211"/>
      <c r="C244" s="211"/>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row>
    <row r="245" spans="1:26" ht="15.75" customHeight="1" x14ac:dyDescent="0.2">
      <c r="A245" s="211"/>
      <c r="B245" s="211"/>
      <c r="C245" s="211"/>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row>
    <row r="246" spans="1:26" ht="15.75" customHeight="1" x14ac:dyDescent="0.2">
      <c r="A246" s="211"/>
      <c r="B246" s="211"/>
      <c r="C246" s="211"/>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row>
    <row r="247" spans="1:26" ht="15.75" customHeight="1" x14ac:dyDescent="0.2">
      <c r="A247" s="211"/>
      <c r="B247" s="211"/>
      <c r="C247" s="211"/>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row>
    <row r="248" spans="1:26" ht="15.75" customHeight="1" x14ac:dyDescent="0.2">
      <c r="A248" s="211"/>
      <c r="B248" s="211"/>
      <c r="C248" s="211"/>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row>
    <row r="249" spans="1:26" ht="15.75" customHeight="1" x14ac:dyDescent="0.2">
      <c r="A249" s="211"/>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row>
    <row r="250" spans="1:26" ht="15.75" customHeight="1" x14ac:dyDescent="0.2">
      <c r="A250" s="211"/>
      <c r="B250" s="211"/>
      <c r="C250" s="211"/>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row>
    <row r="251" spans="1:26" ht="15.75" customHeight="1" x14ac:dyDescent="0.2">
      <c r="A251" s="211"/>
      <c r="B251" s="211"/>
      <c r="C251" s="211"/>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row>
    <row r="252" spans="1:26" ht="15.75" customHeight="1" x14ac:dyDescent="0.2">
      <c r="A252" s="211"/>
      <c r="B252" s="211"/>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row>
    <row r="253" spans="1:26" ht="15.75" customHeight="1" x14ac:dyDescent="0.2">
      <c r="A253" s="211"/>
      <c r="B253" s="211"/>
      <c r="C253" s="211"/>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row>
    <row r="254" spans="1:26" ht="15.75" customHeight="1" x14ac:dyDescent="0.2">
      <c r="A254" s="211"/>
      <c r="B254" s="211"/>
      <c r="C254" s="211"/>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row>
    <row r="255" spans="1:26" ht="15.75" customHeight="1" x14ac:dyDescent="0.2">
      <c r="A255" s="211"/>
      <c r="B255" s="211"/>
      <c r="C255" s="211"/>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row>
    <row r="256" spans="1:26" ht="15.75" customHeight="1" x14ac:dyDescent="0.2">
      <c r="A256" s="211"/>
      <c r="B256" s="211"/>
      <c r="C256" s="211"/>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row>
    <row r="257" spans="1:26" ht="15.75" customHeight="1" x14ac:dyDescent="0.2">
      <c r="A257" s="211"/>
      <c r="B257" s="211"/>
      <c r="C257" s="211"/>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row>
    <row r="258" spans="1:26" ht="15.75" customHeight="1" x14ac:dyDescent="0.2">
      <c r="A258" s="211"/>
      <c r="B258" s="211"/>
      <c r="C258" s="211"/>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row>
    <row r="259" spans="1:26" ht="15.75" customHeight="1" x14ac:dyDescent="0.2">
      <c r="A259" s="211"/>
      <c r="B259" s="211"/>
      <c r="C259" s="211"/>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row>
    <row r="260" spans="1:26" ht="15.75" customHeight="1" x14ac:dyDescent="0.2">
      <c r="A260" s="211"/>
      <c r="B260" s="211"/>
      <c r="C260" s="211"/>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row>
    <row r="261" spans="1:26" ht="15.75" customHeight="1" x14ac:dyDescent="0.2">
      <c r="A261" s="211"/>
      <c r="B261" s="211"/>
      <c r="C261" s="211"/>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row>
    <row r="262" spans="1:26" ht="15.75" customHeight="1" x14ac:dyDescent="0.2">
      <c r="A262" s="211"/>
      <c r="B262" s="211"/>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row>
    <row r="263" spans="1:26" ht="15.75" customHeight="1" x14ac:dyDescent="0.2">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row>
    <row r="264" spans="1:26" ht="15.75" customHeight="1" x14ac:dyDescent="0.2">
      <c r="A264" s="211"/>
      <c r="B264" s="211"/>
      <c r="C264" s="211"/>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row>
    <row r="265" spans="1:26" ht="15.75" customHeight="1" x14ac:dyDescent="0.2">
      <c r="A265" s="211"/>
      <c r="B265" s="211"/>
      <c r="C265" s="211"/>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row>
    <row r="266" spans="1:26" ht="15.75" customHeight="1" x14ac:dyDescent="0.2">
      <c r="A266" s="211"/>
      <c r="B266" s="211"/>
      <c r="C266" s="211"/>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row>
    <row r="267" spans="1:26" ht="15.75" customHeight="1" x14ac:dyDescent="0.2">
      <c r="A267" s="211"/>
      <c r="B267" s="211"/>
      <c r="C267" s="211"/>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row>
    <row r="268" spans="1:26" ht="15.75" customHeight="1" x14ac:dyDescent="0.2">
      <c r="A268" s="211"/>
      <c r="B268" s="211"/>
      <c r="C268" s="211"/>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row>
    <row r="269" spans="1:26" ht="15.75" customHeight="1" x14ac:dyDescent="0.2">
      <c r="A269" s="211"/>
      <c r="B269" s="211"/>
      <c r="C269" s="211"/>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row>
    <row r="270" spans="1:26" ht="15.75" customHeight="1" x14ac:dyDescent="0.2">
      <c r="A270" s="211"/>
      <c r="B270" s="211"/>
      <c r="C270" s="211"/>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row>
    <row r="271" spans="1:26" ht="15.75" customHeight="1" x14ac:dyDescent="0.2">
      <c r="A271" s="211"/>
      <c r="B271" s="211"/>
      <c r="C271" s="211"/>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row>
    <row r="272" spans="1:26" ht="15.75" customHeight="1" x14ac:dyDescent="0.2">
      <c r="A272" s="211"/>
      <c r="B272" s="211"/>
      <c r="C272" s="211"/>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row>
    <row r="273" spans="1:26" ht="15.75" customHeight="1" x14ac:dyDescent="0.2">
      <c r="A273" s="211"/>
      <c r="B273" s="211"/>
      <c r="C273" s="211"/>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row>
    <row r="274" spans="1:26" ht="15.75" customHeight="1" x14ac:dyDescent="0.2">
      <c r="A274" s="211"/>
      <c r="B274" s="211"/>
      <c r="C274" s="211"/>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row>
    <row r="275" spans="1:26" ht="15.75" customHeight="1" x14ac:dyDescent="0.2">
      <c r="A275" s="211"/>
      <c r="B275" s="211"/>
      <c r="C275" s="211"/>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row>
    <row r="276" spans="1:26" ht="15.75" customHeight="1" x14ac:dyDescent="0.2">
      <c r="A276" s="211"/>
      <c r="B276" s="211"/>
      <c r="C276" s="211"/>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row>
    <row r="277" spans="1:26" ht="15.75" customHeight="1" x14ac:dyDescent="0.2">
      <c r="A277" s="211"/>
      <c r="B277" s="211"/>
      <c r="C277" s="211"/>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row>
    <row r="278" spans="1:26" ht="15.75" customHeight="1" x14ac:dyDescent="0.2">
      <c r="A278" s="211"/>
      <c r="B278" s="211"/>
      <c r="C278" s="211"/>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row>
    <row r="279" spans="1:26" ht="15.75" customHeight="1" x14ac:dyDescent="0.2">
      <c r="A279" s="211"/>
      <c r="B279" s="211"/>
      <c r="C279" s="211"/>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row>
    <row r="280" spans="1:26" ht="15.75" customHeight="1" x14ac:dyDescent="0.2">
      <c r="A280" s="211"/>
      <c r="B280" s="211"/>
      <c r="C280" s="211"/>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row>
    <row r="281" spans="1:26" ht="15.75" customHeight="1" x14ac:dyDescent="0.2">
      <c r="A281" s="211"/>
      <c r="B281" s="211"/>
      <c r="C281" s="211"/>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row>
    <row r="282" spans="1:26" ht="15.75" customHeight="1" x14ac:dyDescent="0.2">
      <c r="A282" s="211"/>
      <c r="B282" s="211"/>
      <c r="C282" s="211"/>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row>
    <row r="283" spans="1:26" ht="15.75" customHeight="1" x14ac:dyDescent="0.2">
      <c r="A283" s="211"/>
      <c r="B283" s="211"/>
      <c r="C283" s="211"/>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row>
    <row r="284" spans="1:26" ht="15.75" customHeight="1" x14ac:dyDescent="0.2">
      <c r="A284" s="211"/>
      <c r="B284" s="211"/>
      <c r="C284" s="211"/>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row>
    <row r="285" spans="1:26" ht="15.75" customHeight="1" x14ac:dyDescent="0.2">
      <c r="A285" s="211"/>
      <c r="B285" s="211"/>
      <c r="C285" s="211"/>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row>
    <row r="286" spans="1:26" ht="15.75" customHeight="1" x14ac:dyDescent="0.2">
      <c r="A286" s="211"/>
      <c r="B286" s="211"/>
      <c r="C286" s="211"/>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row>
    <row r="287" spans="1:26" ht="15.75" customHeight="1" x14ac:dyDescent="0.2">
      <c r="A287" s="211"/>
      <c r="B287" s="211"/>
      <c r="C287" s="211"/>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row>
    <row r="288" spans="1:26" ht="15.75" customHeight="1" x14ac:dyDescent="0.2">
      <c r="A288" s="211"/>
      <c r="B288" s="211"/>
      <c r="C288" s="211"/>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row>
    <row r="289" spans="1:26" ht="15.75" customHeight="1" x14ac:dyDescent="0.2">
      <c r="A289" s="211"/>
      <c r="B289" s="211"/>
      <c r="C289" s="211"/>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row>
    <row r="290" spans="1:26" ht="15.75" customHeight="1" x14ac:dyDescent="0.2">
      <c r="A290" s="211"/>
      <c r="B290" s="211"/>
      <c r="C290" s="211"/>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row>
    <row r="291" spans="1:26" ht="15.75" customHeight="1" x14ac:dyDescent="0.2">
      <c r="A291" s="211"/>
      <c r="B291" s="211"/>
      <c r="C291" s="211"/>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row>
    <row r="292" spans="1:26" ht="15.75" customHeight="1" x14ac:dyDescent="0.2">
      <c r="A292" s="211"/>
      <c r="B292" s="211"/>
      <c r="C292" s="211"/>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row>
    <row r="293" spans="1:26" ht="15.75" customHeight="1" x14ac:dyDescent="0.2">
      <c r="A293" s="211"/>
      <c r="B293" s="211"/>
      <c r="C293" s="211"/>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row>
    <row r="294" spans="1:26" ht="15.75" customHeight="1" x14ac:dyDescent="0.2">
      <c r="A294" s="211"/>
      <c r="B294" s="211"/>
      <c r="C294" s="211"/>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row>
    <row r="295" spans="1:26" ht="15.75" customHeight="1" x14ac:dyDescent="0.2">
      <c r="A295" s="211"/>
      <c r="B295" s="211"/>
      <c r="C295" s="211"/>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row>
    <row r="296" spans="1:26" ht="15.75" customHeight="1" x14ac:dyDescent="0.2">
      <c r="A296" s="211"/>
      <c r="B296" s="211"/>
      <c r="C296" s="211"/>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row>
    <row r="297" spans="1:26" ht="15.75" customHeight="1" x14ac:dyDescent="0.2">
      <c r="A297" s="211"/>
      <c r="B297" s="211"/>
      <c r="C297" s="211"/>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row>
    <row r="298" spans="1:26" ht="15.75" customHeight="1" x14ac:dyDescent="0.2">
      <c r="A298" s="211"/>
      <c r="B298" s="211"/>
      <c r="C298" s="211"/>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row>
    <row r="299" spans="1:26" ht="15.75" customHeight="1" x14ac:dyDescent="0.2">
      <c r="A299" s="211"/>
      <c r="B299" s="211"/>
      <c r="C299" s="211"/>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row>
    <row r="300" spans="1:26" ht="15.75" customHeight="1" x14ac:dyDescent="0.2">
      <c r="A300" s="211"/>
      <c r="B300" s="211"/>
      <c r="C300" s="211"/>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row>
    <row r="301" spans="1:26" ht="15.75" customHeight="1" x14ac:dyDescent="0.2">
      <c r="A301" s="211"/>
      <c r="B301" s="211"/>
      <c r="C301" s="211"/>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row>
    <row r="302" spans="1:26" ht="15.75" customHeight="1" x14ac:dyDescent="0.2">
      <c r="A302" s="211"/>
      <c r="B302" s="211"/>
      <c r="C302" s="211"/>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row>
    <row r="303" spans="1:26" ht="15.75" customHeight="1" x14ac:dyDescent="0.2">
      <c r="A303" s="211"/>
      <c r="B303" s="211"/>
      <c r="C303" s="211"/>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row>
    <row r="304" spans="1:26" ht="15.75" customHeight="1" x14ac:dyDescent="0.2">
      <c r="A304" s="211"/>
      <c r="B304" s="211"/>
      <c r="C304" s="211"/>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row>
    <row r="305" spans="1:26" ht="15.75" customHeight="1" x14ac:dyDescent="0.2">
      <c r="A305" s="211"/>
      <c r="B305" s="211"/>
      <c r="C305" s="211"/>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row>
    <row r="306" spans="1:26" ht="15.75" customHeight="1" x14ac:dyDescent="0.2">
      <c r="A306" s="211"/>
      <c r="B306" s="211"/>
      <c r="C306" s="211"/>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row>
    <row r="307" spans="1:26" ht="15.75" customHeight="1" x14ac:dyDescent="0.2">
      <c r="A307" s="211"/>
      <c r="B307" s="211"/>
      <c r="C307" s="211"/>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row>
    <row r="308" spans="1:26" ht="15.75" customHeight="1" x14ac:dyDescent="0.2">
      <c r="A308" s="211"/>
      <c r="B308" s="211"/>
      <c r="C308" s="211"/>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row>
    <row r="309" spans="1:26" ht="15.75" customHeight="1" x14ac:dyDescent="0.2">
      <c r="A309" s="211"/>
      <c r="B309" s="211"/>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row>
    <row r="310" spans="1:26" ht="15.75" customHeight="1" x14ac:dyDescent="0.2">
      <c r="A310" s="211"/>
      <c r="B310" s="211"/>
      <c r="C310" s="211"/>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row>
    <row r="311" spans="1:26" ht="15.75" customHeight="1" x14ac:dyDescent="0.2">
      <c r="A311" s="211"/>
      <c r="B311" s="211"/>
      <c r="C311" s="211"/>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row>
    <row r="312" spans="1:26" ht="15.75" customHeight="1" x14ac:dyDescent="0.2">
      <c r="A312" s="211"/>
      <c r="B312" s="211"/>
      <c r="C312" s="211"/>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row>
    <row r="313" spans="1:26" ht="15.75" customHeight="1" x14ac:dyDescent="0.2">
      <c r="A313" s="211"/>
      <c r="B313" s="211"/>
      <c r="C313" s="211"/>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row>
    <row r="314" spans="1:26" ht="15.75" customHeight="1" x14ac:dyDescent="0.2">
      <c r="A314" s="211"/>
      <c r="B314" s="211"/>
      <c r="C314" s="211"/>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row>
    <row r="315" spans="1:26" ht="15.75" customHeight="1" x14ac:dyDescent="0.2">
      <c r="A315" s="211"/>
      <c r="B315" s="211"/>
      <c r="C315" s="211"/>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row>
    <row r="316" spans="1:26" ht="15.75" customHeight="1" x14ac:dyDescent="0.2">
      <c r="A316" s="211"/>
      <c r="B316" s="211"/>
      <c r="C316" s="211"/>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row>
    <row r="317" spans="1:26" ht="15.75" customHeight="1" x14ac:dyDescent="0.2">
      <c r="A317" s="211"/>
      <c r="B317" s="211"/>
      <c r="C317" s="211"/>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row>
    <row r="318" spans="1:26" ht="15.75" customHeight="1" x14ac:dyDescent="0.2">
      <c r="A318" s="211"/>
      <c r="B318" s="211"/>
      <c r="C318" s="211"/>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row>
    <row r="319" spans="1:26" ht="15.75" customHeight="1" x14ac:dyDescent="0.2">
      <c r="A319" s="211"/>
      <c r="B319" s="211"/>
      <c r="C319" s="211"/>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row>
    <row r="320" spans="1:26" ht="15.75" customHeight="1" x14ac:dyDescent="0.2">
      <c r="A320" s="211"/>
      <c r="B320" s="211"/>
      <c r="C320" s="211"/>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row>
    <row r="321" spans="1:26" ht="15.75" customHeight="1" x14ac:dyDescent="0.2">
      <c r="A321" s="211"/>
      <c r="B321" s="211"/>
      <c r="C321" s="211"/>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row>
    <row r="322" spans="1:26" ht="15.75" customHeight="1" x14ac:dyDescent="0.2">
      <c r="A322" s="211"/>
      <c r="B322" s="211"/>
      <c r="C322" s="211"/>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row>
    <row r="323" spans="1:26" ht="15.75" customHeight="1" x14ac:dyDescent="0.2">
      <c r="A323" s="211"/>
      <c r="B323" s="211"/>
      <c r="C323" s="211"/>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row>
    <row r="324" spans="1:26" ht="15.75" customHeight="1" x14ac:dyDescent="0.2">
      <c r="A324" s="211"/>
      <c r="B324" s="211"/>
      <c r="C324" s="211"/>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row>
    <row r="325" spans="1:26" ht="15.75" customHeight="1" x14ac:dyDescent="0.2">
      <c r="A325" s="211"/>
      <c r="B325" s="211"/>
      <c r="C325" s="211"/>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row>
    <row r="326" spans="1:26" ht="15.75" customHeight="1" x14ac:dyDescent="0.2">
      <c r="A326" s="211"/>
      <c r="B326" s="211"/>
      <c r="C326" s="211"/>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row>
    <row r="327" spans="1:26" ht="15.75" customHeight="1" x14ac:dyDescent="0.2">
      <c r="A327" s="211"/>
      <c r="B327" s="211"/>
      <c r="C327" s="211"/>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row>
    <row r="328" spans="1:26" ht="15.75" customHeight="1" x14ac:dyDescent="0.2">
      <c r="A328" s="211"/>
      <c r="B328" s="211"/>
      <c r="C328" s="211"/>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row>
    <row r="329" spans="1:26" ht="15.75" customHeight="1" x14ac:dyDescent="0.2">
      <c r="A329" s="211"/>
      <c r="B329" s="211"/>
      <c r="C329" s="211"/>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row>
    <row r="330" spans="1:26" ht="15.75" customHeight="1" x14ac:dyDescent="0.2">
      <c r="A330" s="211"/>
      <c r="B330" s="211"/>
      <c r="C330" s="211"/>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row>
    <row r="331" spans="1:26" ht="15.75" customHeight="1" x14ac:dyDescent="0.2">
      <c r="A331" s="211"/>
      <c r="B331" s="211"/>
      <c r="C331" s="211"/>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row>
    <row r="332" spans="1:26" ht="15.75" customHeight="1" x14ac:dyDescent="0.2">
      <c r="A332" s="211"/>
      <c r="B332" s="211"/>
      <c r="C332" s="211"/>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row>
    <row r="333" spans="1:26" ht="15.75" customHeight="1" x14ac:dyDescent="0.2">
      <c r="A333" s="211"/>
      <c r="B333" s="211"/>
      <c r="C333" s="211"/>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row>
    <row r="334" spans="1:26" ht="15.75" customHeight="1" x14ac:dyDescent="0.2">
      <c r="A334" s="211"/>
      <c r="B334" s="211"/>
      <c r="C334" s="211"/>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row>
    <row r="335" spans="1:26" ht="15.75" customHeight="1" x14ac:dyDescent="0.2">
      <c r="A335" s="211"/>
      <c r="B335" s="211"/>
      <c r="C335" s="211"/>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row>
    <row r="336" spans="1:26" ht="15.75" customHeight="1" x14ac:dyDescent="0.2">
      <c r="A336" s="211"/>
      <c r="B336" s="211"/>
      <c r="C336" s="211"/>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row>
    <row r="337" spans="1:26" ht="15.75" customHeight="1" x14ac:dyDescent="0.2">
      <c r="A337" s="211"/>
      <c r="B337" s="211"/>
      <c r="C337" s="211"/>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row>
    <row r="338" spans="1:26" ht="15.75" customHeight="1" x14ac:dyDescent="0.2">
      <c r="A338" s="211"/>
      <c r="B338" s="211"/>
      <c r="C338" s="211"/>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row>
    <row r="339" spans="1:26" ht="15.75" customHeight="1" x14ac:dyDescent="0.2">
      <c r="A339" s="211"/>
      <c r="B339" s="211"/>
      <c r="C339" s="211"/>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row>
    <row r="340" spans="1:26" ht="15.75" customHeight="1" x14ac:dyDescent="0.2">
      <c r="A340" s="211"/>
      <c r="B340" s="211"/>
      <c r="C340" s="211"/>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row>
    <row r="341" spans="1:26" ht="15.75" customHeight="1" x14ac:dyDescent="0.2">
      <c r="A341" s="211"/>
      <c r="B341" s="211"/>
      <c r="C341" s="211"/>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row>
    <row r="342" spans="1:26" ht="15.75" customHeight="1" x14ac:dyDescent="0.2">
      <c r="A342" s="211"/>
      <c r="B342" s="211"/>
      <c r="C342" s="211"/>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row>
    <row r="343" spans="1:26" ht="15.75" customHeight="1" x14ac:dyDescent="0.2">
      <c r="A343" s="211"/>
      <c r="B343" s="211"/>
      <c r="C343" s="211"/>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row>
    <row r="344" spans="1:26" ht="15.75" customHeight="1" x14ac:dyDescent="0.2">
      <c r="A344" s="211"/>
      <c r="B344" s="211"/>
      <c r="C344" s="211"/>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row>
    <row r="345" spans="1:26" ht="15.75" customHeight="1" x14ac:dyDescent="0.2">
      <c r="A345" s="211"/>
      <c r="B345" s="211"/>
      <c r="C345" s="211"/>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row>
    <row r="346" spans="1:26" ht="15.75" customHeight="1" x14ac:dyDescent="0.2">
      <c r="A346" s="211"/>
      <c r="B346" s="211"/>
      <c r="C346" s="211"/>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row>
    <row r="347" spans="1:26" ht="15.75" customHeight="1" x14ac:dyDescent="0.2">
      <c r="A347" s="211"/>
      <c r="B347" s="211"/>
      <c r="C347" s="211"/>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row>
    <row r="348" spans="1:26" ht="15.75" customHeight="1" x14ac:dyDescent="0.2">
      <c r="A348" s="211"/>
      <c r="B348" s="211"/>
      <c r="C348" s="211"/>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row>
    <row r="349" spans="1:26" ht="15.75" customHeight="1" x14ac:dyDescent="0.2">
      <c r="A349" s="211"/>
      <c r="B349" s="211"/>
      <c r="C349" s="211"/>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row>
    <row r="350" spans="1:26" ht="15.75" customHeight="1" x14ac:dyDescent="0.2">
      <c r="A350" s="211"/>
      <c r="B350" s="211"/>
      <c r="C350" s="211"/>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row>
    <row r="351" spans="1:26" ht="15.75" customHeight="1" x14ac:dyDescent="0.2">
      <c r="A351" s="211"/>
      <c r="B351" s="211"/>
      <c r="C351" s="211"/>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row>
    <row r="352" spans="1:26" ht="15.75" customHeight="1" x14ac:dyDescent="0.2">
      <c r="A352" s="211"/>
      <c r="B352" s="211"/>
      <c r="C352" s="211"/>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row>
    <row r="353" spans="1:26" ht="15.75" customHeight="1" x14ac:dyDescent="0.2">
      <c r="A353" s="211"/>
      <c r="B353" s="211"/>
      <c r="C353" s="211"/>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row>
    <row r="354" spans="1:26" ht="15.75" customHeight="1" x14ac:dyDescent="0.2">
      <c r="A354" s="211"/>
      <c r="B354" s="211"/>
      <c r="C354" s="211"/>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row>
    <row r="355" spans="1:26" ht="15.75" customHeight="1" x14ac:dyDescent="0.2">
      <c r="A355" s="211"/>
      <c r="B355" s="211"/>
      <c r="C355" s="211"/>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row>
    <row r="356" spans="1:26" ht="15.75" customHeight="1" x14ac:dyDescent="0.2">
      <c r="A356" s="211"/>
      <c r="B356" s="211"/>
      <c r="C356" s="211"/>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row>
    <row r="357" spans="1:26" ht="15.75" customHeight="1" x14ac:dyDescent="0.2">
      <c r="A357" s="211"/>
      <c r="B357" s="211"/>
      <c r="C357" s="211"/>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row>
    <row r="358" spans="1:26" ht="15.75" customHeight="1" x14ac:dyDescent="0.2">
      <c r="A358" s="211"/>
      <c r="B358" s="211"/>
      <c r="C358" s="211"/>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row>
    <row r="359" spans="1:26" ht="15.75" customHeight="1" x14ac:dyDescent="0.2">
      <c r="A359" s="211"/>
      <c r="B359" s="211"/>
      <c r="C359" s="211"/>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row>
    <row r="360" spans="1:26" ht="15.75" customHeight="1" x14ac:dyDescent="0.2">
      <c r="A360" s="211"/>
      <c r="B360" s="211"/>
      <c r="C360" s="211"/>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row>
    <row r="361" spans="1:26" ht="15.75" customHeight="1" x14ac:dyDescent="0.2">
      <c r="A361" s="211"/>
      <c r="B361" s="211"/>
      <c r="C361" s="211"/>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row>
    <row r="362" spans="1:26" ht="15.75" customHeight="1" x14ac:dyDescent="0.2">
      <c r="A362" s="211"/>
      <c r="B362" s="211"/>
      <c r="C362" s="211"/>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row>
    <row r="363" spans="1:26" ht="15.75" customHeight="1" x14ac:dyDescent="0.2">
      <c r="A363" s="211"/>
      <c r="B363" s="211"/>
      <c r="C363" s="211"/>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row>
    <row r="364" spans="1:26" ht="15.75" customHeight="1" x14ac:dyDescent="0.2">
      <c r="A364" s="211"/>
      <c r="B364" s="211"/>
      <c r="C364" s="211"/>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row>
    <row r="365" spans="1:26" ht="15.75" customHeight="1" x14ac:dyDescent="0.2">
      <c r="A365" s="211"/>
      <c r="B365" s="211"/>
      <c r="C365" s="211"/>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row>
    <row r="366" spans="1:26" ht="15.75" customHeight="1" x14ac:dyDescent="0.2">
      <c r="A366" s="211"/>
      <c r="B366" s="211"/>
      <c r="C366" s="211"/>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row>
    <row r="367" spans="1:26" ht="15.75" customHeight="1" x14ac:dyDescent="0.2">
      <c r="A367" s="211"/>
      <c r="B367" s="211"/>
      <c r="C367" s="211"/>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row>
    <row r="368" spans="1:26" ht="15.75" customHeight="1" x14ac:dyDescent="0.2">
      <c r="A368" s="211"/>
      <c r="B368" s="211"/>
      <c r="C368" s="211"/>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row>
    <row r="369" spans="1:26" ht="15.75" customHeight="1" x14ac:dyDescent="0.2">
      <c r="A369" s="211"/>
      <c r="B369" s="211"/>
      <c r="C369" s="211"/>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row>
    <row r="370" spans="1:26" ht="15.75" customHeight="1" x14ac:dyDescent="0.2">
      <c r="A370" s="211"/>
      <c r="B370" s="211"/>
      <c r="C370" s="211"/>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row>
    <row r="371" spans="1:26" ht="15.75" customHeight="1" x14ac:dyDescent="0.2">
      <c r="A371" s="211"/>
      <c r="B371" s="211"/>
      <c r="C371" s="211"/>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row>
    <row r="372" spans="1:26" ht="15.75" customHeight="1" x14ac:dyDescent="0.2">
      <c r="A372" s="211"/>
      <c r="B372" s="211"/>
      <c r="C372" s="211"/>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row>
    <row r="373" spans="1:26" ht="15.75" customHeight="1" x14ac:dyDescent="0.2">
      <c r="A373" s="211"/>
      <c r="B373" s="211"/>
      <c r="C373" s="211"/>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row>
    <row r="374" spans="1:26" ht="15.75" customHeight="1" x14ac:dyDescent="0.2">
      <c r="A374" s="211"/>
      <c r="B374" s="211"/>
      <c r="C374" s="211"/>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row>
    <row r="375" spans="1:26" ht="15.75" customHeight="1" x14ac:dyDescent="0.2">
      <c r="A375" s="211"/>
      <c r="B375" s="211"/>
      <c r="C375" s="211"/>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row>
    <row r="376" spans="1:26" ht="15.75" customHeight="1" x14ac:dyDescent="0.2">
      <c r="A376" s="211"/>
      <c r="B376" s="211"/>
      <c r="C376" s="211"/>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row>
    <row r="377" spans="1:26" ht="15.75" customHeight="1" x14ac:dyDescent="0.2">
      <c r="A377" s="211"/>
      <c r="B377" s="211"/>
      <c r="C377" s="211"/>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row>
    <row r="378" spans="1:26" ht="15.75" customHeight="1" x14ac:dyDescent="0.2">
      <c r="A378" s="211"/>
      <c r="B378" s="211"/>
      <c r="C378" s="211"/>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row>
    <row r="379" spans="1:26" ht="15.75" customHeight="1" x14ac:dyDescent="0.2">
      <c r="A379" s="211"/>
      <c r="B379" s="211"/>
      <c r="C379" s="211"/>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row>
    <row r="380" spans="1:26" ht="15.75" customHeight="1" x14ac:dyDescent="0.2">
      <c r="A380" s="211"/>
      <c r="B380" s="211"/>
      <c r="C380" s="211"/>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row>
    <row r="381" spans="1:26" ht="15.75" customHeight="1" x14ac:dyDescent="0.2">
      <c r="A381" s="211"/>
      <c r="B381" s="211"/>
      <c r="C381" s="211"/>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row>
    <row r="382" spans="1:26" ht="15.75" customHeight="1" x14ac:dyDescent="0.2">
      <c r="A382" s="211"/>
      <c r="B382" s="211"/>
      <c r="C382" s="211"/>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row>
    <row r="383" spans="1:26" ht="15.75" customHeight="1" x14ac:dyDescent="0.2">
      <c r="A383" s="211"/>
      <c r="B383" s="211"/>
      <c r="C383" s="211"/>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row>
    <row r="384" spans="1:26" ht="15.75" customHeight="1" x14ac:dyDescent="0.2">
      <c r="A384" s="211"/>
      <c r="B384" s="211"/>
      <c r="C384" s="211"/>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row>
    <row r="385" spans="1:26" ht="15.75" customHeight="1" x14ac:dyDescent="0.2">
      <c r="A385" s="211"/>
      <c r="B385" s="211"/>
      <c r="C385" s="211"/>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row>
    <row r="386" spans="1:26" ht="15.75" customHeight="1" x14ac:dyDescent="0.2">
      <c r="A386" s="211"/>
      <c r="B386" s="211"/>
      <c r="C386" s="211"/>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row>
    <row r="387" spans="1:26" ht="15.75" customHeight="1" x14ac:dyDescent="0.2">
      <c r="A387" s="211"/>
      <c r="B387" s="211"/>
      <c r="C387" s="211"/>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row>
    <row r="388" spans="1:26" ht="15.75" customHeight="1" x14ac:dyDescent="0.2">
      <c r="A388" s="211"/>
      <c r="B388" s="211"/>
      <c r="C388" s="211"/>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row>
    <row r="389" spans="1:26" ht="15.75" customHeight="1" x14ac:dyDescent="0.2">
      <c r="A389" s="211"/>
      <c r="B389" s="211"/>
      <c r="C389" s="211"/>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row>
    <row r="390" spans="1:26" ht="15.75" customHeight="1" x14ac:dyDescent="0.2">
      <c r="A390" s="211"/>
      <c r="B390" s="211"/>
      <c r="C390" s="211"/>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row>
    <row r="391" spans="1:26" ht="15.75" customHeight="1" x14ac:dyDescent="0.2">
      <c r="A391" s="211"/>
      <c r="B391" s="211"/>
      <c r="C391" s="211"/>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row>
    <row r="392" spans="1:26" ht="15.75" customHeight="1" x14ac:dyDescent="0.2">
      <c r="A392" s="211"/>
      <c r="B392" s="211"/>
      <c r="C392" s="211"/>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row>
    <row r="393" spans="1:26" ht="15.75" customHeight="1" x14ac:dyDescent="0.2">
      <c r="A393" s="211"/>
      <c r="B393" s="211"/>
      <c r="C393" s="211"/>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row>
    <row r="394" spans="1:26" ht="15.75" customHeight="1" x14ac:dyDescent="0.2">
      <c r="A394" s="211"/>
      <c r="B394" s="211"/>
      <c r="C394" s="211"/>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row>
    <row r="395" spans="1:26" ht="15.75" customHeight="1" x14ac:dyDescent="0.2">
      <c r="A395" s="211"/>
      <c r="B395" s="211"/>
      <c r="C395" s="211"/>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row>
    <row r="396" spans="1:26" ht="15.75" customHeight="1" x14ac:dyDescent="0.2">
      <c r="A396" s="211"/>
      <c r="B396" s="211"/>
      <c r="C396" s="211"/>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row>
    <row r="397" spans="1:26" ht="15.75" customHeight="1" x14ac:dyDescent="0.2">
      <c r="A397" s="211"/>
      <c r="B397" s="211"/>
      <c r="C397" s="211"/>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row>
    <row r="398" spans="1:26" ht="15.75" customHeight="1" x14ac:dyDescent="0.2">
      <c r="A398" s="211"/>
      <c r="B398" s="211"/>
      <c r="C398" s="211"/>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row>
    <row r="399" spans="1:26" ht="15.75" customHeight="1" x14ac:dyDescent="0.2">
      <c r="A399" s="211"/>
      <c r="B399" s="211"/>
      <c r="C399" s="211"/>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row>
    <row r="400" spans="1:26" ht="15.75" customHeight="1" x14ac:dyDescent="0.2">
      <c r="A400" s="211"/>
      <c r="B400" s="211"/>
      <c r="C400" s="211"/>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row>
    <row r="401" spans="1:26" ht="15.75" customHeight="1" x14ac:dyDescent="0.2">
      <c r="A401" s="211"/>
      <c r="B401" s="211"/>
      <c r="C401" s="211"/>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row>
    <row r="402" spans="1:26" ht="15.75" customHeight="1" x14ac:dyDescent="0.2">
      <c r="A402" s="211"/>
      <c r="B402" s="211"/>
      <c r="C402" s="211"/>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row>
    <row r="403" spans="1:26" ht="15.75" customHeight="1" x14ac:dyDescent="0.2">
      <c r="A403" s="211"/>
      <c r="B403" s="211"/>
      <c r="C403" s="211"/>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row>
    <row r="404" spans="1:26" ht="15.75" customHeight="1" x14ac:dyDescent="0.2">
      <c r="A404" s="211"/>
      <c r="B404" s="211"/>
      <c r="C404" s="211"/>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row>
    <row r="405" spans="1:26" ht="15.75" customHeight="1" x14ac:dyDescent="0.2">
      <c r="A405" s="211"/>
      <c r="B405" s="211"/>
      <c r="C405" s="211"/>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row>
    <row r="406" spans="1:26" ht="15.75" customHeight="1" x14ac:dyDescent="0.2">
      <c r="A406" s="211"/>
      <c r="B406" s="211"/>
      <c r="C406" s="211"/>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row>
    <row r="407" spans="1:26" ht="15.75" customHeight="1" x14ac:dyDescent="0.2">
      <c r="A407" s="211"/>
      <c r="B407" s="211"/>
      <c r="C407" s="211"/>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row>
    <row r="408" spans="1:26" ht="15.75" customHeight="1" x14ac:dyDescent="0.2">
      <c r="A408" s="211"/>
      <c r="B408" s="211"/>
      <c r="C408" s="211"/>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row>
    <row r="409" spans="1:26" ht="15.75" customHeight="1" x14ac:dyDescent="0.2">
      <c r="A409" s="211"/>
      <c r="B409" s="211"/>
      <c r="C409" s="211"/>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row>
    <row r="410" spans="1:26" ht="15.75" customHeight="1" x14ac:dyDescent="0.2">
      <c r="A410" s="211"/>
      <c r="B410" s="211"/>
      <c r="C410" s="211"/>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row>
    <row r="411" spans="1:26" ht="15.75" customHeight="1" x14ac:dyDescent="0.2">
      <c r="A411" s="211"/>
      <c r="B411" s="211"/>
      <c r="C411" s="211"/>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row>
    <row r="412" spans="1:26" ht="15.75" customHeight="1" x14ac:dyDescent="0.2">
      <c r="A412" s="211"/>
      <c r="B412" s="211"/>
      <c r="C412" s="211"/>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row>
    <row r="413" spans="1:26" ht="15.75" customHeight="1" x14ac:dyDescent="0.2">
      <c r="A413" s="211"/>
      <c r="B413" s="211"/>
      <c r="C413" s="211"/>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row>
    <row r="414" spans="1:26" ht="15.75" customHeight="1" x14ac:dyDescent="0.2">
      <c r="A414" s="211"/>
      <c r="B414" s="211"/>
      <c r="C414" s="211"/>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row>
    <row r="415" spans="1:26" ht="15.75" customHeight="1" x14ac:dyDescent="0.2">
      <c r="A415" s="211"/>
      <c r="B415" s="211"/>
      <c r="C415" s="211"/>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row>
    <row r="416" spans="1:26" ht="15.75" customHeight="1" x14ac:dyDescent="0.2">
      <c r="A416" s="211"/>
      <c r="B416" s="211"/>
      <c r="C416" s="211"/>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row>
    <row r="417" spans="1:26" ht="15.75" customHeight="1" x14ac:dyDescent="0.2">
      <c r="A417" s="211"/>
      <c r="B417" s="211"/>
      <c r="C417" s="211"/>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row>
    <row r="418" spans="1:26" ht="15.75" customHeight="1" x14ac:dyDescent="0.2">
      <c r="A418" s="211"/>
      <c r="B418" s="211"/>
      <c r="C418" s="211"/>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row>
    <row r="419" spans="1:26" ht="15.75" customHeight="1" x14ac:dyDescent="0.2">
      <c r="A419" s="211"/>
      <c r="B419" s="211"/>
      <c r="C419" s="211"/>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row>
    <row r="420" spans="1:26" ht="15.75" customHeight="1" x14ac:dyDescent="0.2">
      <c r="A420" s="211"/>
      <c r="B420" s="211"/>
      <c r="C420" s="211"/>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row>
    <row r="421" spans="1:26" ht="15.75" customHeight="1" x14ac:dyDescent="0.2">
      <c r="A421" s="211"/>
      <c r="B421" s="211"/>
      <c r="C421" s="211"/>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row>
    <row r="422" spans="1:26" ht="15.75" customHeight="1" x14ac:dyDescent="0.2">
      <c r="A422" s="211"/>
      <c r="B422" s="211"/>
      <c r="C422" s="211"/>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row>
    <row r="423" spans="1:26" ht="15.75" customHeight="1" x14ac:dyDescent="0.2">
      <c r="A423" s="211"/>
      <c r="B423" s="211"/>
      <c r="C423" s="211"/>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row>
    <row r="424" spans="1:26" ht="15.75" customHeight="1" x14ac:dyDescent="0.2">
      <c r="A424" s="211"/>
      <c r="B424" s="211"/>
      <c r="C424" s="211"/>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row>
    <row r="425" spans="1:26" ht="15.75" customHeight="1" x14ac:dyDescent="0.2">
      <c r="A425" s="211"/>
      <c r="B425" s="211"/>
      <c r="C425" s="211"/>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row>
    <row r="426" spans="1:26" ht="15.75" customHeight="1" x14ac:dyDescent="0.2">
      <c r="A426" s="211"/>
      <c r="B426" s="211"/>
      <c r="C426" s="211"/>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row>
    <row r="427" spans="1:26" ht="15.75" customHeight="1" x14ac:dyDescent="0.2">
      <c r="A427" s="211"/>
      <c r="B427" s="211"/>
      <c r="C427" s="211"/>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row>
    <row r="428" spans="1:26" ht="15.75" customHeight="1" x14ac:dyDescent="0.2">
      <c r="A428" s="211"/>
      <c r="B428" s="211"/>
      <c r="C428" s="211"/>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row>
    <row r="429" spans="1:26" ht="15.75" customHeight="1" x14ac:dyDescent="0.2">
      <c r="A429" s="211"/>
      <c r="B429" s="211"/>
      <c r="C429" s="211"/>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row>
    <row r="430" spans="1:26" ht="15.75" customHeight="1" x14ac:dyDescent="0.2">
      <c r="A430" s="211"/>
      <c r="B430" s="211"/>
      <c r="C430" s="211"/>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row>
    <row r="431" spans="1:26" ht="15.75" customHeight="1" x14ac:dyDescent="0.2">
      <c r="A431" s="211"/>
      <c r="B431" s="211"/>
      <c r="C431" s="211"/>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row>
    <row r="432" spans="1:26" ht="15.75" customHeight="1" x14ac:dyDescent="0.2">
      <c r="A432" s="211"/>
      <c r="B432" s="211"/>
      <c r="C432" s="211"/>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row>
    <row r="433" spans="1:26" ht="15.75" customHeight="1" x14ac:dyDescent="0.2">
      <c r="A433" s="211"/>
      <c r="B433" s="211"/>
      <c r="C433" s="211"/>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row>
    <row r="434" spans="1:26" ht="15.75" customHeight="1" x14ac:dyDescent="0.2">
      <c r="A434" s="211"/>
      <c r="B434" s="211"/>
      <c r="C434" s="211"/>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row>
    <row r="435" spans="1:26" ht="15.75" customHeight="1" x14ac:dyDescent="0.2">
      <c r="A435" s="211"/>
      <c r="B435" s="211"/>
      <c r="C435" s="211"/>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row>
    <row r="436" spans="1:26" ht="15.75" customHeight="1" x14ac:dyDescent="0.2">
      <c r="A436" s="211"/>
      <c r="B436" s="211"/>
      <c r="C436" s="211"/>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row>
    <row r="437" spans="1:26" ht="15.75" customHeight="1" x14ac:dyDescent="0.2">
      <c r="A437" s="211"/>
      <c r="B437" s="211"/>
      <c r="C437" s="211"/>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row>
    <row r="438" spans="1:26" ht="15.75" customHeight="1" x14ac:dyDescent="0.2">
      <c r="A438" s="211"/>
      <c r="B438" s="211"/>
      <c r="C438" s="211"/>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row>
    <row r="439" spans="1:26" ht="15.75" customHeight="1" x14ac:dyDescent="0.2">
      <c r="A439" s="211"/>
      <c r="B439" s="211"/>
      <c r="C439" s="211"/>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row>
    <row r="440" spans="1:26" ht="15.75" customHeight="1" x14ac:dyDescent="0.2">
      <c r="A440" s="211"/>
      <c r="B440" s="211"/>
      <c r="C440" s="211"/>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row>
    <row r="441" spans="1:26" ht="15.75" customHeight="1" x14ac:dyDescent="0.2">
      <c r="A441" s="211"/>
      <c r="B441" s="211"/>
      <c r="C441" s="211"/>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row>
    <row r="442" spans="1:26" ht="15.75" customHeight="1" x14ac:dyDescent="0.2">
      <c r="A442" s="211"/>
      <c r="B442" s="211"/>
      <c r="C442" s="211"/>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row>
    <row r="443" spans="1:26" ht="15.75" customHeight="1" x14ac:dyDescent="0.2">
      <c r="A443" s="211"/>
      <c r="B443" s="211"/>
      <c r="C443" s="211"/>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row>
    <row r="444" spans="1:26" ht="15.75" customHeight="1" x14ac:dyDescent="0.2">
      <c r="A444" s="211"/>
      <c r="B444" s="211"/>
      <c r="C444" s="211"/>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row>
    <row r="445" spans="1:26" ht="15.75" customHeight="1" x14ac:dyDescent="0.2">
      <c r="A445" s="211"/>
      <c r="B445" s="211"/>
      <c r="C445" s="211"/>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row>
    <row r="446" spans="1:26" ht="15.75" customHeight="1" x14ac:dyDescent="0.2">
      <c r="A446" s="211"/>
      <c r="B446" s="211"/>
      <c r="C446" s="211"/>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row>
    <row r="447" spans="1:26" ht="15.75" customHeight="1" x14ac:dyDescent="0.2">
      <c r="A447" s="211"/>
      <c r="B447" s="211"/>
      <c r="C447" s="211"/>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row>
    <row r="448" spans="1:26" ht="15.75" customHeight="1" x14ac:dyDescent="0.2">
      <c r="A448" s="211"/>
      <c r="B448" s="211"/>
      <c r="C448" s="211"/>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row>
    <row r="449" spans="1:26" ht="15.75" customHeight="1" x14ac:dyDescent="0.2">
      <c r="A449" s="211"/>
      <c r="B449" s="211"/>
      <c r="C449" s="211"/>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row>
    <row r="450" spans="1:26" ht="15.75" customHeight="1" x14ac:dyDescent="0.2">
      <c r="A450" s="211"/>
      <c r="B450" s="211"/>
      <c r="C450" s="211"/>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row>
    <row r="451" spans="1:26" ht="15.75" customHeight="1" x14ac:dyDescent="0.2">
      <c r="A451" s="211"/>
      <c r="B451" s="211"/>
      <c r="C451" s="211"/>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row>
    <row r="452" spans="1:26" ht="15.75" customHeight="1" x14ac:dyDescent="0.2">
      <c r="A452" s="211"/>
      <c r="B452" s="211"/>
      <c r="C452" s="211"/>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row>
    <row r="453" spans="1:26" ht="15.75" customHeight="1" x14ac:dyDescent="0.2">
      <c r="A453" s="211"/>
      <c r="B453" s="211"/>
      <c r="C453" s="211"/>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row>
    <row r="454" spans="1:26" ht="15.75" customHeight="1" x14ac:dyDescent="0.2">
      <c r="A454" s="211"/>
      <c r="B454" s="211"/>
      <c r="C454" s="211"/>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row>
    <row r="455" spans="1:26" ht="15.75" customHeight="1" x14ac:dyDescent="0.2">
      <c r="A455" s="211"/>
      <c r="B455" s="211"/>
      <c r="C455" s="211"/>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row>
    <row r="456" spans="1:26" ht="15.75" customHeight="1" x14ac:dyDescent="0.2">
      <c r="A456" s="211"/>
      <c r="B456" s="211"/>
      <c r="C456" s="211"/>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row>
    <row r="457" spans="1:26" ht="15.75" customHeight="1" x14ac:dyDescent="0.2">
      <c r="A457" s="211"/>
      <c r="B457" s="211"/>
      <c r="C457" s="211"/>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row>
    <row r="458" spans="1:26" ht="15.75" customHeight="1" x14ac:dyDescent="0.2">
      <c r="A458" s="211"/>
      <c r="B458" s="211"/>
      <c r="C458" s="211"/>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row>
    <row r="459" spans="1:26" ht="15.75" customHeight="1" x14ac:dyDescent="0.2">
      <c r="A459" s="211"/>
      <c r="B459" s="211"/>
      <c r="C459" s="211"/>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row>
    <row r="460" spans="1:26" ht="15.75" customHeight="1" x14ac:dyDescent="0.2">
      <c r="A460" s="211"/>
      <c r="B460" s="211"/>
      <c r="C460" s="211"/>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row>
    <row r="461" spans="1:26" ht="15.75" customHeight="1" x14ac:dyDescent="0.2">
      <c r="A461" s="211"/>
      <c r="B461" s="211"/>
      <c r="C461" s="211"/>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row>
    <row r="462" spans="1:26" ht="15.75" customHeight="1" x14ac:dyDescent="0.2">
      <c r="A462" s="211"/>
      <c r="B462" s="211"/>
      <c r="C462" s="211"/>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row>
    <row r="463" spans="1:26" ht="15.75" customHeight="1" x14ac:dyDescent="0.2">
      <c r="A463" s="211"/>
      <c r="B463" s="211"/>
      <c r="C463" s="211"/>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row>
    <row r="464" spans="1:26" ht="15.75" customHeight="1" x14ac:dyDescent="0.2">
      <c r="A464" s="211"/>
      <c r="B464" s="211"/>
      <c r="C464" s="211"/>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row>
    <row r="465" spans="1:26" ht="15.75" customHeight="1" x14ac:dyDescent="0.2">
      <c r="A465" s="211"/>
      <c r="B465" s="211"/>
      <c r="C465" s="211"/>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row>
    <row r="466" spans="1:26" ht="15.75" customHeight="1" x14ac:dyDescent="0.2">
      <c r="A466" s="211"/>
      <c r="B466" s="211"/>
      <c r="C466" s="211"/>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row>
    <row r="467" spans="1:26" ht="15.75" customHeight="1" x14ac:dyDescent="0.2">
      <c r="A467" s="211"/>
      <c r="B467" s="211"/>
      <c r="C467" s="211"/>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row>
    <row r="468" spans="1:26" ht="15.75" customHeight="1" x14ac:dyDescent="0.2">
      <c r="A468" s="211"/>
      <c r="B468" s="211"/>
      <c r="C468" s="211"/>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row>
    <row r="469" spans="1:26" ht="15.75" customHeight="1" x14ac:dyDescent="0.2">
      <c r="A469" s="211"/>
      <c r="B469" s="211"/>
      <c r="C469" s="211"/>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row>
    <row r="470" spans="1:26" ht="15.75" customHeight="1" x14ac:dyDescent="0.2">
      <c r="A470" s="211"/>
      <c r="B470" s="211"/>
      <c r="C470" s="211"/>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row>
    <row r="471" spans="1:26" ht="15.75" customHeight="1" x14ac:dyDescent="0.2">
      <c r="A471" s="211"/>
      <c r="B471" s="211"/>
      <c r="C471" s="211"/>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row>
    <row r="472" spans="1:26" ht="15.75" customHeight="1" x14ac:dyDescent="0.2">
      <c r="A472" s="211"/>
      <c r="B472" s="211"/>
      <c r="C472" s="211"/>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row>
    <row r="473" spans="1:26" ht="15.75" customHeight="1" x14ac:dyDescent="0.2">
      <c r="A473" s="211"/>
      <c r="B473" s="211"/>
      <c r="C473" s="211"/>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row>
    <row r="474" spans="1:26" ht="15.75" customHeight="1" x14ac:dyDescent="0.2">
      <c r="A474" s="211"/>
      <c r="B474" s="211"/>
      <c r="C474" s="211"/>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row>
    <row r="475" spans="1:26" ht="15.75" customHeight="1" x14ac:dyDescent="0.2">
      <c r="A475" s="211"/>
      <c r="B475" s="211"/>
      <c r="C475" s="211"/>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row>
    <row r="476" spans="1:26" ht="15.75" customHeight="1" x14ac:dyDescent="0.2">
      <c r="A476" s="211"/>
      <c r="B476" s="211"/>
      <c r="C476" s="211"/>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row>
    <row r="477" spans="1:26" ht="15.75" customHeight="1" x14ac:dyDescent="0.2">
      <c r="A477" s="211"/>
      <c r="B477" s="211"/>
      <c r="C477" s="211"/>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row>
    <row r="478" spans="1:26" ht="15.75" customHeight="1" x14ac:dyDescent="0.2">
      <c r="A478" s="211"/>
      <c r="B478" s="211"/>
      <c r="C478" s="211"/>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row>
    <row r="479" spans="1:26" ht="15.75" customHeight="1" x14ac:dyDescent="0.2">
      <c r="A479" s="211"/>
      <c r="B479" s="211"/>
      <c r="C479" s="211"/>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row>
    <row r="480" spans="1:26" ht="15.75" customHeight="1" x14ac:dyDescent="0.2">
      <c r="A480" s="211"/>
      <c r="B480" s="211"/>
      <c r="C480" s="211"/>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row>
    <row r="481" spans="1:26" ht="15.75" customHeight="1" x14ac:dyDescent="0.2">
      <c r="A481" s="211"/>
      <c r="B481" s="211"/>
      <c r="C481" s="211"/>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row>
    <row r="482" spans="1:26" ht="15.75" customHeight="1" x14ac:dyDescent="0.2">
      <c r="A482" s="211"/>
      <c r="B482" s="211"/>
      <c r="C482" s="211"/>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row>
    <row r="483" spans="1:26" ht="15.75" customHeight="1" x14ac:dyDescent="0.2">
      <c r="A483" s="211"/>
      <c r="B483" s="211"/>
      <c r="C483" s="211"/>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row>
    <row r="484" spans="1:26" ht="15.75" customHeight="1" x14ac:dyDescent="0.2">
      <c r="A484" s="211"/>
      <c r="B484" s="211"/>
      <c r="C484" s="211"/>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row>
    <row r="485" spans="1:26" ht="15.75" customHeight="1" x14ac:dyDescent="0.2">
      <c r="A485" s="211"/>
      <c r="B485" s="211"/>
      <c r="C485" s="211"/>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row>
    <row r="486" spans="1:26" ht="15.75" customHeight="1" x14ac:dyDescent="0.2">
      <c r="A486" s="211"/>
      <c r="B486" s="211"/>
      <c r="C486" s="211"/>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row>
    <row r="487" spans="1:26" ht="15.75" customHeight="1" x14ac:dyDescent="0.2">
      <c r="A487" s="211"/>
      <c r="B487" s="211"/>
      <c r="C487" s="211"/>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row>
    <row r="488" spans="1:26" ht="15.75" customHeight="1" x14ac:dyDescent="0.2">
      <c r="A488" s="211"/>
      <c r="B488" s="211"/>
      <c r="C488" s="211"/>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row>
    <row r="489" spans="1:26" ht="15.75" customHeight="1" x14ac:dyDescent="0.2">
      <c r="A489" s="211"/>
      <c r="B489" s="211"/>
      <c r="C489" s="211"/>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row>
    <row r="490" spans="1:26" ht="15.75" customHeight="1" x14ac:dyDescent="0.2">
      <c r="A490" s="211"/>
      <c r="B490" s="211"/>
      <c r="C490" s="211"/>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row>
    <row r="491" spans="1:26" ht="15.75" customHeight="1" x14ac:dyDescent="0.2">
      <c r="A491" s="211"/>
      <c r="B491" s="211"/>
      <c r="C491" s="211"/>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row>
    <row r="492" spans="1:26" ht="15.75" customHeight="1" x14ac:dyDescent="0.2">
      <c r="A492" s="211"/>
      <c r="B492" s="211"/>
      <c r="C492" s="211"/>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row>
    <row r="493" spans="1:26" ht="15.75" customHeight="1" x14ac:dyDescent="0.2">
      <c r="A493" s="211"/>
      <c r="B493" s="211"/>
      <c r="C493" s="211"/>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row>
    <row r="494" spans="1:26" ht="15.75" customHeight="1" x14ac:dyDescent="0.2">
      <c r="A494" s="211"/>
      <c r="B494" s="211"/>
      <c r="C494" s="211"/>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row>
    <row r="495" spans="1:26" ht="15.75" customHeight="1" x14ac:dyDescent="0.2">
      <c r="A495" s="211"/>
      <c r="B495" s="211"/>
      <c r="C495" s="211"/>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row>
    <row r="496" spans="1:26" ht="15.75" customHeight="1" x14ac:dyDescent="0.2">
      <c r="A496" s="211"/>
      <c r="B496" s="211"/>
      <c r="C496" s="211"/>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row>
    <row r="497" spans="1:26" ht="15.75" customHeight="1" x14ac:dyDescent="0.2">
      <c r="A497" s="211"/>
      <c r="B497" s="211"/>
      <c r="C497" s="211"/>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row>
    <row r="498" spans="1:26" ht="15.75" customHeight="1" x14ac:dyDescent="0.2">
      <c r="A498" s="211"/>
      <c r="B498" s="211"/>
      <c r="C498" s="211"/>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row>
    <row r="499" spans="1:26" ht="15.75" customHeight="1" x14ac:dyDescent="0.2">
      <c r="A499" s="211"/>
      <c r="B499" s="211"/>
      <c r="C499" s="211"/>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row>
    <row r="500" spans="1:26" ht="15.75" customHeight="1" x14ac:dyDescent="0.2">
      <c r="A500" s="211"/>
      <c r="B500" s="211"/>
      <c r="C500" s="211"/>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row>
    <row r="501" spans="1:26" ht="15.75" customHeight="1" x14ac:dyDescent="0.2">
      <c r="A501" s="211"/>
      <c r="B501" s="211"/>
      <c r="C501" s="211"/>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row>
    <row r="502" spans="1:26" ht="15.75" customHeight="1" x14ac:dyDescent="0.2">
      <c r="A502" s="211"/>
      <c r="B502" s="211"/>
      <c r="C502" s="211"/>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row>
    <row r="503" spans="1:26" ht="15.75" customHeight="1" x14ac:dyDescent="0.2">
      <c r="A503" s="211"/>
      <c r="B503" s="211"/>
      <c r="C503" s="211"/>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row>
    <row r="504" spans="1:26" ht="15.75" customHeight="1" x14ac:dyDescent="0.2">
      <c r="A504" s="211"/>
      <c r="B504" s="211"/>
      <c r="C504" s="211"/>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row>
    <row r="505" spans="1:26" ht="15.75" customHeight="1" x14ac:dyDescent="0.2">
      <c r="A505" s="211"/>
      <c r="B505" s="211"/>
      <c r="C505" s="211"/>
      <c r="D505" s="211"/>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row>
    <row r="506" spans="1:26" ht="15.75" customHeight="1" x14ac:dyDescent="0.2">
      <c r="A506" s="211"/>
      <c r="B506" s="211"/>
      <c r="C506" s="211"/>
      <c r="D506" s="211"/>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row>
    <row r="507" spans="1:26" ht="15.75" customHeight="1" x14ac:dyDescent="0.2">
      <c r="A507" s="211"/>
      <c r="B507" s="211"/>
      <c r="C507" s="211"/>
      <c r="D507" s="211"/>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row>
    <row r="508" spans="1:26" ht="15.75" customHeight="1" x14ac:dyDescent="0.2">
      <c r="A508" s="211"/>
      <c r="B508" s="211"/>
      <c r="C508" s="211"/>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row>
    <row r="509" spans="1:26" ht="15.75" customHeight="1" x14ac:dyDescent="0.2">
      <c r="A509" s="211"/>
      <c r="B509" s="211"/>
      <c r="C509" s="211"/>
      <c r="D509" s="211"/>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row>
    <row r="510" spans="1:26" ht="15.75" customHeight="1" x14ac:dyDescent="0.2">
      <c r="A510" s="211"/>
      <c r="B510" s="211"/>
      <c r="C510" s="211"/>
      <c r="D510" s="211"/>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row>
    <row r="511" spans="1:26" ht="15.75" customHeight="1" x14ac:dyDescent="0.2">
      <c r="A511" s="211"/>
      <c r="B511" s="211"/>
      <c r="C511" s="211"/>
      <c r="D511" s="211"/>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row>
    <row r="512" spans="1:26" ht="15.75" customHeight="1" x14ac:dyDescent="0.2">
      <c r="A512" s="211"/>
      <c r="B512" s="211"/>
      <c r="C512" s="211"/>
      <c r="D512" s="211"/>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row>
    <row r="513" spans="1:26" ht="15.75" customHeight="1" x14ac:dyDescent="0.2">
      <c r="A513" s="211"/>
      <c r="B513" s="211"/>
      <c r="C513" s="211"/>
      <c r="D513" s="211"/>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row>
    <row r="514" spans="1:26" ht="15.75" customHeight="1" x14ac:dyDescent="0.2">
      <c r="A514" s="211"/>
      <c r="B514" s="211"/>
      <c r="C514" s="211"/>
      <c r="D514" s="211"/>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row>
    <row r="515" spans="1:26" ht="15.75" customHeight="1" x14ac:dyDescent="0.2">
      <c r="A515" s="211"/>
      <c r="B515" s="211"/>
      <c r="C515" s="211"/>
      <c r="D515" s="211"/>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row>
    <row r="516" spans="1:26" ht="15.75" customHeight="1" x14ac:dyDescent="0.2">
      <c r="A516" s="211"/>
      <c r="B516" s="211"/>
      <c r="C516" s="211"/>
      <c r="D516" s="211"/>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row>
    <row r="517" spans="1:26" ht="15.75" customHeight="1" x14ac:dyDescent="0.2">
      <c r="A517" s="211"/>
      <c r="B517" s="211"/>
      <c r="C517" s="211"/>
      <c r="D517" s="211"/>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row>
    <row r="518" spans="1:26" ht="15.75" customHeight="1" x14ac:dyDescent="0.2">
      <c r="A518" s="211"/>
      <c r="B518" s="211"/>
      <c r="C518" s="211"/>
      <c r="D518" s="211"/>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row>
    <row r="519" spans="1:26" ht="15.75" customHeight="1" x14ac:dyDescent="0.2">
      <c r="A519" s="211"/>
      <c r="B519" s="211"/>
      <c r="C519" s="211"/>
      <c r="D519" s="211"/>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row>
    <row r="520" spans="1:26" ht="15.75" customHeight="1" x14ac:dyDescent="0.2">
      <c r="A520" s="211"/>
      <c r="B520" s="211"/>
      <c r="C520" s="211"/>
      <c r="D520" s="211"/>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row>
    <row r="521" spans="1:26" ht="15.75" customHeight="1" x14ac:dyDescent="0.2">
      <c r="A521" s="211"/>
      <c r="B521" s="211"/>
      <c r="C521" s="211"/>
      <c r="D521" s="211"/>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row>
    <row r="522" spans="1:26" ht="15.75" customHeight="1" x14ac:dyDescent="0.2">
      <c r="A522" s="211"/>
      <c r="B522" s="211"/>
      <c r="C522" s="211"/>
      <c r="D522" s="211"/>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row>
    <row r="523" spans="1:26" ht="15.75" customHeight="1" x14ac:dyDescent="0.2">
      <c r="A523" s="211"/>
      <c r="B523" s="211"/>
      <c r="C523" s="211"/>
      <c r="D523" s="211"/>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row>
    <row r="524" spans="1:26" ht="15.75" customHeight="1" x14ac:dyDescent="0.2">
      <c r="A524" s="211"/>
      <c r="B524" s="211"/>
      <c r="C524" s="211"/>
      <c r="D524" s="211"/>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row>
    <row r="525" spans="1:26" ht="15.75" customHeight="1" x14ac:dyDescent="0.2">
      <c r="A525" s="211"/>
      <c r="B525" s="211"/>
      <c r="C525" s="211"/>
      <c r="D525" s="211"/>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row>
    <row r="526" spans="1:26" ht="15.75" customHeight="1" x14ac:dyDescent="0.2">
      <c r="A526" s="211"/>
      <c r="B526" s="211"/>
      <c r="C526" s="211"/>
      <c r="D526" s="211"/>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row>
    <row r="527" spans="1:26" ht="15.75" customHeight="1" x14ac:dyDescent="0.2">
      <c r="A527" s="211"/>
      <c r="B527" s="211"/>
      <c r="C527" s="211"/>
      <c r="D527" s="211"/>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row>
    <row r="528" spans="1:26" ht="15.75" customHeight="1" x14ac:dyDescent="0.2">
      <c r="A528" s="211"/>
      <c r="B528" s="211"/>
      <c r="C528" s="211"/>
      <c r="D528" s="211"/>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row>
    <row r="529" spans="1:26" ht="15.75" customHeight="1" x14ac:dyDescent="0.2">
      <c r="A529" s="211"/>
      <c r="B529" s="211"/>
      <c r="C529" s="211"/>
      <c r="D529" s="211"/>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row>
    <row r="530" spans="1:26" ht="15.75" customHeight="1" x14ac:dyDescent="0.2">
      <c r="A530" s="211"/>
      <c r="B530" s="211"/>
      <c r="C530" s="211"/>
      <c r="D530" s="211"/>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row>
    <row r="531" spans="1:26" ht="15.75" customHeight="1" x14ac:dyDescent="0.2">
      <c r="A531" s="211"/>
      <c r="B531" s="211"/>
      <c r="C531" s="211"/>
      <c r="D531" s="211"/>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row>
    <row r="532" spans="1:26" ht="15.75" customHeight="1" x14ac:dyDescent="0.2">
      <c r="A532" s="211"/>
      <c r="B532" s="211"/>
      <c r="C532" s="211"/>
      <c r="D532" s="211"/>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row>
    <row r="533" spans="1:26" ht="15.75" customHeight="1" x14ac:dyDescent="0.2">
      <c r="A533" s="211"/>
      <c r="B533" s="211"/>
      <c r="C533" s="211"/>
      <c r="D533" s="211"/>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row>
    <row r="534" spans="1:26" ht="15.75" customHeight="1" x14ac:dyDescent="0.2">
      <c r="A534" s="211"/>
      <c r="B534" s="211"/>
      <c r="C534" s="211"/>
      <c r="D534" s="211"/>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row>
    <row r="535" spans="1:26" ht="15.75" customHeight="1" x14ac:dyDescent="0.2">
      <c r="A535" s="211"/>
      <c r="B535" s="211"/>
      <c r="C535" s="211"/>
      <c r="D535" s="211"/>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row>
    <row r="536" spans="1:26" ht="15.75" customHeight="1" x14ac:dyDescent="0.2">
      <c r="A536" s="211"/>
      <c r="B536" s="211"/>
      <c r="C536" s="211"/>
      <c r="D536" s="211"/>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row>
    <row r="537" spans="1:26" ht="15.75" customHeight="1" x14ac:dyDescent="0.2">
      <c r="A537" s="211"/>
      <c r="B537" s="211"/>
      <c r="C537" s="211"/>
      <c r="D537" s="211"/>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row>
    <row r="538" spans="1:26" ht="15.75" customHeight="1" x14ac:dyDescent="0.2">
      <c r="A538" s="211"/>
      <c r="B538" s="211"/>
      <c r="C538" s="211"/>
      <c r="D538" s="211"/>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row>
    <row r="539" spans="1:26" ht="15.75" customHeight="1" x14ac:dyDescent="0.2">
      <c r="A539" s="211"/>
      <c r="B539" s="211"/>
      <c r="C539" s="211"/>
      <c r="D539" s="211"/>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row>
    <row r="540" spans="1:26" ht="15.75" customHeight="1" x14ac:dyDescent="0.2">
      <c r="A540" s="211"/>
      <c r="B540" s="211"/>
      <c r="C540" s="211"/>
      <c r="D540" s="211"/>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row>
    <row r="541" spans="1:26" ht="15.75" customHeight="1" x14ac:dyDescent="0.2">
      <c r="A541" s="211"/>
      <c r="B541" s="211"/>
      <c r="C541" s="211"/>
      <c r="D541" s="211"/>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row>
    <row r="542" spans="1:26" ht="15.75" customHeight="1" x14ac:dyDescent="0.2">
      <c r="A542" s="211"/>
      <c r="B542" s="211"/>
      <c r="C542" s="211"/>
      <c r="D542" s="211"/>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row>
    <row r="543" spans="1:26" ht="15.75" customHeight="1" x14ac:dyDescent="0.2">
      <c r="A543" s="211"/>
      <c r="B543" s="211"/>
      <c r="C543" s="211"/>
      <c r="D543" s="211"/>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row>
    <row r="544" spans="1:26" ht="15.75" customHeight="1" x14ac:dyDescent="0.2">
      <c r="A544" s="211"/>
      <c r="B544" s="211"/>
      <c r="C544" s="211"/>
      <c r="D544" s="211"/>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row>
    <row r="545" spans="1:26" ht="15.75" customHeight="1" x14ac:dyDescent="0.2">
      <c r="A545" s="211"/>
      <c r="B545" s="211"/>
      <c r="C545" s="211"/>
      <c r="D545" s="211"/>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row>
    <row r="546" spans="1:26" ht="15.75" customHeight="1" x14ac:dyDescent="0.2">
      <c r="A546" s="211"/>
      <c r="B546" s="211"/>
      <c r="C546" s="211"/>
      <c r="D546" s="211"/>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row>
    <row r="547" spans="1:26" ht="15.75" customHeight="1" x14ac:dyDescent="0.2">
      <c r="A547" s="211"/>
      <c r="B547" s="211"/>
      <c r="C547" s="211"/>
      <c r="D547" s="211"/>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row>
    <row r="548" spans="1:26" ht="15.75" customHeight="1" x14ac:dyDescent="0.2">
      <c r="A548" s="211"/>
      <c r="B548" s="211"/>
      <c r="C548" s="211"/>
      <c r="D548" s="211"/>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row>
    <row r="549" spans="1:26" ht="15.75" customHeight="1" x14ac:dyDescent="0.2">
      <c r="A549" s="211"/>
      <c r="B549" s="211"/>
      <c r="C549" s="211"/>
      <c r="D549" s="211"/>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row>
    <row r="550" spans="1:26" ht="15.75" customHeight="1" x14ac:dyDescent="0.2">
      <c r="A550" s="211"/>
      <c r="B550" s="211"/>
      <c r="C550" s="211"/>
      <c r="D550" s="211"/>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row>
    <row r="551" spans="1:26" ht="15.75" customHeight="1" x14ac:dyDescent="0.2">
      <c r="A551" s="211"/>
      <c r="B551" s="211"/>
      <c r="C551" s="211"/>
      <c r="D551" s="211"/>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row>
    <row r="552" spans="1:26" ht="15.75" customHeight="1" x14ac:dyDescent="0.2">
      <c r="A552" s="211"/>
      <c r="B552" s="211"/>
      <c r="C552" s="211"/>
      <c r="D552" s="211"/>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row>
    <row r="553" spans="1:26" ht="15.75" customHeight="1" x14ac:dyDescent="0.2">
      <c r="A553" s="211"/>
      <c r="B553" s="211"/>
      <c r="C553" s="211"/>
      <c r="D553" s="211"/>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row>
    <row r="554" spans="1:26" ht="15.75" customHeight="1" x14ac:dyDescent="0.2">
      <c r="A554" s="211"/>
      <c r="B554" s="211"/>
      <c r="C554" s="211"/>
      <c r="D554" s="211"/>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row>
    <row r="555" spans="1:26" ht="15.75" customHeight="1" x14ac:dyDescent="0.2">
      <c r="A555" s="211"/>
      <c r="B555" s="211"/>
      <c r="C555" s="211"/>
      <c r="D555" s="211"/>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row>
    <row r="556" spans="1:26" ht="15.75" customHeight="1" x14ac:dyDescent="0.2">
      <c r="A556" s="211"/>
      <c r="B556" s="211"/>
      <c r="C556" s="211"/>
      <c r="D556" s="211"/>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row>
    <row r="557" spans="1:26" ht="15.75" customHeight="1" x14ac:dyDescent="0.2">
      <c r="A557" s="211"/>
      <c r="B557" s="211"/>
      <c r="C557" s="211"/>
      <c r="D557" s="211"/>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row>
    <row r="558" spans="1:26" ht="15.75" customHeight="1" x14ac:dyDescent="0.2">
      <c r="A558" s="211"/>
      <c r="B558" s="211"/>
      <c r="C558" s="211"/>
      <c r="D558" s="211"/>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row>
    <row r="559" spans="1:26" ht="15.75" customHeight="1" x14ac:dyDescent="0.2">
      <c r="A559" s="211"/>
      <c r="B559" s="211"/>
      <c r="C559" s="211"/>
      <c r="D559" s="211"/>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row>
    <row r="560" spans="1:26" ht="15.75" customHeight="1" x14ac:dyDescent="0.2">
      <c r="A560" s="211"/>
      <c r="B560" s="211"/>
      <c r="C560" s="211"/>
      <c r="D560" s="211"/>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row>
    <row r="561" spans="1:26" ht="15.75" customHeight="1" x14ac:dyDescent="0.2">
      <c r="A561" s="211"/>
      <c r="B561" s="211"/>
      <c r="C561" s="211"/>
      <c r="D561" s="211"/>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row>
    <row r="562" spans="1:26" ht="15.75" customHeight="1" x14ac:dyDescent="0.2">
      <c r="A562" s="211"/>
      <c r="B562" s="211"/>
      <c r="C562" s="211"/>
      <c r="D562" s="211"/>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row>
    <row r="563" spans="1:26" ht="15.75" customHeight="1" x14ac:dyDescent="0.2">
      <c r="A563" s="211"/>
      <c r="B563" s="211"/>
      <c r="C563" s="211"/>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row>
    <row r="564" spans="1:26" ht="15.75" customHeight="1" x14ac:dyDescent="0.2">
      <c r="A564" s="211"/>
      <c r="B564" s="211"/>
      <c r="C564" s="211"/>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row>
    <row r="565" spans="1:26" ht="15.75" customHeight="1" x14ac:dyDescent="0.2">
      <c r="A565" s="211"/>
      <c r="B565" s="211"/>
      <c r="C565" s="211"/>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row>
    <row r="566" spans="1:26" ht="15.75" customHeight="1" x14ac:dyDescent="0.2">
      <c r="A566" s="211"/>
      <c r="B566" s="211"/>
      <c r="C566" s="211"/>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row>
    <row r="567" spans="1:26" ht="15.75" customHeight="1" x14ac:dyDescent="0.2">
      <c r="A567" s="211"/>
      <c r="B567" s="211"/>
      <c r="C567" s="211"/>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row>
    <row r="568" spans="1:26" ht="15.75" customHeight="1" x14ac:dyDescent="0.2">
      <c r="A568" s="211"/>
      <c r="B568" s="211"/>
      <c r="C568" s="211"/>
      <c r="D568" s="211"/>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row>
    <row r="569" spans="1:26" ht="15.75" customHeight="1" x14ac:dyDescent="0.2">
      <c r="A569" s="211"/>
      <c r="B569" s="211"/>
      <c r="C569" s="211"/>
      <c r="D569" s="211"/>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row>
    <row r="570" spans="1:26" ht="15.75" customHeight="1" x14ac:dyDescent="0.2">
      <c r="A570" s="211"/>
      <c r="B570" s="211"/>
      <c r="C570" s="211"/>
      <c r="D570" s="211"/>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row>
    <row r="571" spans="1:26" ht="15.75" customHeight="1" x14ac:dyDescent="0.2">
      <c r="A571" s="211"/>
      <c r="B571" s="211"/>
      <c r="C571" s="211"/>
      <c r="D571" s="211"/>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row>
    <row r="572" spans="1:26" ht="15.75" customHeight="1" x14ac:dyDescent="0.2">
      <c r="A572" s="211"/>
      <c r="B572" s="211"/>
      <c r="C572" s="211"/>
      <c r="D572" s="211"/>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row>
    <row r="573" spans="1:26" ht="15.75" customHeight="1" x14ac:dyDescent="0.2">
      <c r="A573" s="211"/>
      <c r="B573" s="211"/>
      <c r="C573" s="211"/>
      <c r="D573" s="211"/>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row>
    <row r="574" spans="1:26" ht="15.75" customHeight="1" x14ac:dyDescent="0.2">
      <c r="A574" s="211"/>
      <c r="B574" s="211"/>
      <c r="C574" s="211"/>
      <c r="D574" s="211"/>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row>
    <row r="575" spans="1:26" ht="15.75" customHeight="1" x14ac:dyDescent="0.2">
      <c r="A575" s="211"/>
      <c r="B575" s="211"/>
      <c r="C575" s="211"/>
      <c r="D575" s="211"/>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row>
    <row r="576" spans="1:26" ht="15.75" customHeight="1" x14ac:dyDescent="0.2">
      <c r="A576" s="211"/>
      <c r="B576" s="211"/>
      <c r="C576" s="211"/>
      <c r="D576" s="211"/>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row>
    <row r="577" spans="1:26" ht="15.75" customHeight="1" x14ac:dyDescent="0.2">
      <c r="A577" s="211"/>
      <c r="B577" s="211"/>
      <c r="C577" s="211"/>
      <c r="D577" s="211"/>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row>
    <row r="578" spans="1:26" ht="15.75" customHeight="1" x14ac:dyDescent="0.2">
      <c r="A578" s="211"/>
      <c r="B578" s="211"/>
      <c r="C578" s="211"/>
      <c r="D578" s="211"/>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row>
    <row r="579" spans="1:26" ht="15.75" customHeight="1" x14ac:dyDescent="0.2">
      <c r="A579" s="211"/>
      <c r="B579" s="211"/>
      <c r="C579" s="211"/>
      <c r="D579" s="211"/>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row>
    <row r="580" spans="1:26" ht="15.75" customHeight="1" x14ac:dyDescent="0.2">
      <c r="A580" s="211"/>
      <c r="B580" s="211"/>
      <c r="C580" s="211"/>
      <c r="D580" s="211"/>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row>
    <row r="581" spans="1:26" ht="15.75" customHeight="1" x14ac:dyDescent="0.2">
      <c r="A581" s="211"/>
      <c r="B581" s="211"/>
      <c r="C581" s="211"/>
      <c r="D581" s="211"/>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row>
    <row r="582" spans="1:26" ht="15.75" customHeight="1" x14ac:dyDescent="0.2">
      <c r="A582" s="211"/>
      <c r="B582" s="211"/>
      <c r="C582" s="211"/>
      <c r="D582" s="211"/>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row>
    <row r="583" spans="1:26" ht="15.75" customHeight="1" x14ac:dyDescent="0.2">
      <c r="A583" s="211"/>
      <c r="B583" s="211"/>
      <c r="C583" s="211"/>
      <c r="D583" s="211"/>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row>
    <row r="584" spans="1:26" ht="15.75" customHeight="1" x14ac:dyDescent="0.2">
      <c r="A584" s="211"/>
      <c r="B584" s="211"/>
      <c r="C584" s="211"/>
      <c r="D584" s="211"/>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row>
    <row r="585" spans="1:26" ht="15.75" customHeight="1" x14ac:dyDescent="0.2">
      <c r="A585" s="211"/>
      <c r="B585" s="211"/>
      <c r="C585" s="211"/>
      <c r="D585" s="211"/>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row>
    <row r="586" spans="1:26" ht="15.75" customHeight="1" x14ac:dyDescent="0.2">
      <c r="A586" s="211"/>
      <c r="B586" s="211"/>
      <c r="C586" s="211"/>
      <c r="D586" s="211"/>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row>
    <row r="587" spans="1:26" ht="15.75" customHeight="1" x14ac:dyDescent="0.2">
      <c r="A587" s="211"/>
      <c r="B587" s="211"/>
      <c r="C587" s="211"/>
      <c r="D587" s="211"/>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row>
    <row r="588" spans="1:26" ht="15.75" customHeight="1" x14ac:dyDescent="0.2">
      <c r="A588" s="211"/>
      <c r="B588" s="211"/>
      <c r="C588" s="211"/>
      <c r="D588" s="211"/>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row>
    <row r="589" spans="1:26" ht="15.75" customHeight="1" x14ac:dyDescent="0.2">
      <c r="A589" s="211"/>
      <c r="B589" s="211"/>
      <c r="C589" s="211"/>
      <c r="D589" s="211"/>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row>
    <row r="590" spans="1:26" ht="15.75" customHeight="1" x14ac:dyDescent="0.2">
      <c r="A590" s="211"/>
      <c r="B590" s="211"/>
      <c r="C590" s="211"/>
      <c r="D590" s="211"/>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row>
    <row r="591" spans="1:26" ht="15.75" customHeight="1" x14ac:dyDescent="0.2">
      <c r="A591" s="211"/>
      <c r="B591" s="211"/>
      <c r="C591" s="211"/>
      <c r="D591" s="211"/>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row>
    <row r="592" spans="1:26" ht="15.75" customHeight="1" x14ac:dyDescent="0.2">
      <c r="A592" s="211"/>
      <c r="B592" s="211"/>
      <c r="C592" s="211"/>
      <c r="D592" s="211"/>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row>
    <row r="593" spans="1:26" ht="15.75" customHeight="1" x14ac:dyDescent="0.2">
      <c r="A593" s="211"/>
      <c r="B593" s="211"/>
      <c r="C593" s="211"/>
      <c r="D593" s="211"/>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row>
    <row r="594" spans="1:26" ht="15.75" customHeight="1" x14ac:dyDescent="0.2">
      <c r="A594" s="211"/>
      <c r="B594" s="211"/>
      <c r="C594" s="211"/>
      <c r="D594" s="211"/>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row>
    <row r="595" spans="1:26" ht="15.75" customHeight="1" x14ac:dyDescent="0.2">
      <c r="A595" s="211"/>
      <c r="B595" s="211"/>
      <c r="C595" s="211"/>
      <c r="D595" s="211"/>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row>
    <row r="596" spans="1:26" ht="15.75" customHeight="1" x14ac:dyDescent="0.2">
      <c r="A596" s="211"/>
      <c r="B596" s="211"/>
      <c r="C596" s="211"/>
      <c r="D596" s="211"/>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row>
    <row r="597" spans="1:26" ht="15.75" customHeight="1" x14ac:dyDescent="0.2">
      <c r="A597" s="211"/>
      <c r="B597" s="211"/>
      <c r="C597" s="211"/>
      <c r="D597" s="211"/>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row>
    <row r="598" spans="1:26" ht="15.75" customHeight="1" x14ac:dyDescent="0.2">
      <c r="A598" s="211"/>
      <c r="B598" s="211"/>
      <c r="C598" s="211"/>
      <c r="D598" s="211"/>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row>
    <row r="599" spans="1:26" ht="15.75" customHeight="1" x14ac:dyDescent="0.2">
      <c r="A599" s="211"/>
      <c r="B599" s="211"/>
      <c r="C599" s="211"/>
      <c r="D599" s="211"/>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row>
    <row r="600" spans="1:26" ht="15.75" customHeight="1" x14ac:dyDescent="0.2">
      <c r="A600" s="211"/>
      <c r="B600" s="211"/>
      <c r="C600" s="211"/>
      <c r="D600" s="211"/>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row>
    <row r="601" spans="1:26" ht="15.75" customHeight="1" x14ac:dyDescent="0.2">
      <c r="A601" s="211"/>
      <c r="B601" s="211"/>
      <c r="C601" s="211"/>
      <c r="D601" s="211"/>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row>
    <row r="602" spans="1:26" ht="15.75" customHeight="1" x14ac:dyDescent="0.2">
      <c r="A602" s="211"/>
      <c r="B602" s="211"/>
      <c r="C602" s="211"/>
      <c r="D602" s="211"/>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row>
    <row r="603" spans="1:26" ht="15.75" customHeight="1" x14ac:dyDescent="0.2">
      <c r="A603" s="211"/>
      <c r="B603" s="211"/>
      <c r="C603" s="211"/>
      <c r="D603" s="211"/>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row>
    <row r="604" spans="1:26" ht="15.75" customHeight="1" x14ac:dyDescent="0.2">
      <c r="A604" s="211"/>
      <c r="B604" s="211"/>
      <c r="C604" s="211"/>
      <c r="D604" s="211"/>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row>
    <row r="605" spans="1:26" ht="15.75" customHeight="1" x14ac:dyDescent="0.2">
      <c r="A605" s="211"/>
      <c r="B605" s="211"/>
      <c r="C605" s="211"/>
      <c r="D605" s="211"/>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row>
    <row r="606" spans="1:26" ht="15.75" customHeight="1" x14ac:dyDescent="0.2">
      <c r="A606" s="211"/>
      <c r="B606" s="211"/>
      <c r="C606" s="211"/>
      <c r="D606" s="211"/>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row>
    <row r="607" spans="1:26" ht="15.75" customHeight="1" x14ac:dyDescent="0.2">
      <c r="A607" s="211"/>
      <c r="B607" s="211"/>
      <c r="C607" s="211"/>
      <c r="D607" s="211"/>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row>
    <row r="608" spans="1:26" ht="15.75" customHeight="1" x14ac:dyDescent="0.2">
      <c r="A608" s="211"/>
      <c r="B608" s="211"/>
      <c r="C608" s="211"/>
      <c r="D608" s="211"/>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row>
    <row r="609" spans="1:26" ht="15.75" customHeight="1" x14ac:dyDescent="0.2">
      <c r="A609" s="211"/>
      <c r="B609" s="211"/>
      <c r="C609" s="211"/>
      <c r="D609" s="211"/>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row>
    <row r="610" spans="1:26" ht="15.75" customHeight="1" x14ac:dyDescent="0.2">
      <c r="A610" s="211"/>
      <c r="B610" s="211"/>
      <c r="C610" s="211"/>
      <c r="D610" s="211"/>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row>
    <row r="611" spans="1:26" ht="15.75" customHeight="1" x14ac:dyDescent="0.2">
      <c r="A611" s="211"/>
      <c r="B611" s="211"/>
      <c r="C611" s="211"/>
      <c r="D611" s="211"/>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row>
    <row r="612" spans="1:26" ht="15.75" customHeight="1" x14ac:dyDescent="0.2">
      <c r="A612" s="211"/>
      <c r="B612" s="211"/>
      <c r="C612" s="211"/>
      <c r="D612" s="211"/>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row>
    <row r="613" spans="1:26" ht="15.75" customHeight="1" x14ac:dyDescent="0.2">
      <c r="A613" s="211"/>
      <c r="B613" s="211"/>
      <c r="C613" s="211"/>
      <c r="D613" s="211"/>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row>
    <row r="614" spans="1:26" ht="15.75" customHeight="1" x14ac:dyDescent="0.2">
      <c r="A614" s="211"/>
      <c r="B614" s="211"/>
      <c r="C614" s="211"/>
      <c r="D614" s="211"/>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row>
    <row r="615" spans="1:26" ht="15.75" customHeight="1" x14ac:dyDescent="0.2">
      <c r="A615" s="211"/>
      <c r="B615" s="211"/>
      <c r="C615" s="211"/>
      <c r="D615" s="211"/>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row>
    <row r="616" spans="1:26" ht="15.75" customHeight="1" x14ac:dyDescent="0.2">
      <c r="A616" s="211"/>
      <c r="B616" s="211"/>
      <c r="C616" s="211"/>
      <c r="D616" s="211"/>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row>
    <row r="617" spans="1:26" ht="15.75" customHeight="1" x14ac:dyDescent="0.2">
      <c r="A617" s="211"/>
      <c r="B617" s="211"/>
      <c r="C617" s="211"/>
      <c r="D617" s="211"/>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row>
    <row r="618" spans="1:26" ht="15.75" customHeight="1" x14ac:dyDescent="0.2">
      <c r="A618" s="211"/>
      <c r="B618" s="211"/>
      <c r="C618" s="211"/>
      <c r="D618" s="211"/>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row>
    <row r="619" spans="1:26" ht="15.75" customHeight="1" x14ac:dyDescent="0.2">
      <c r="A619" s="211"/>
      <c r="B619" s="211"/>
      <c r="C619" s="211"/>
      <c r="D619" s="211"/>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row>
    <row r="620" spans="1:26" ht="15.75" customHeight="1" x14ac:dyDescent="0.2">
      <c r="A620" s="211"/>
      <c r="B620" s="211"/>
      <c r="C620" s="211"/>
      <c r="D620" s="211"/>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row>
    <row r="621" spans="1:26" ht="15.75" customHeight="1" x14ac:dyDescent="0.2">
      <c r="A621" s="211"/>
      <c r="B621" s="211"/>
      <c r="C621" s="211"/>
      <c r="D621" s="211"/>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row>
    <row r="622" spans="1:26" ht="15.75" customHeight="1" x14ac:dyDescent="0.2">
      <c r="A622" s="211"/>
      <c r="B622" s="211"/>
      <c r="C622" s="211"/>
      <c r="D622" s="211"/>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row>
    <row r="623" spans="1:26" ht="15.75" customHeight="1" x14ac:dyDescent="0.2">
      <c r="A623" s="211"/>
      <c r="B623" s="211"/>
      <c r="C623" s="211"/>
      <c r="D623" s="211"/>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row>
    <row r="624" spans="1:26" ht="15.75" customHeight="1" x14ac:dyDescent="0.2">
      <c r="A624" s="211"/>
      <c r="B624" s="211"/>
      <c r="C624" s="211"/>
      <c r="D624" s="211"/>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row>
    <row r="625" spans="1:26" ht="15.75" customHeight="1" x14ac:dyDescent="0.2">
      <c r="A625" s="211"/>
      <c r="B625" s="211"/>
      <c r="C625" s="211"/>
      <c r="D625" s="211"/>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row>
    <row r="626" spans="1:26" ht="15.75" customHeight="1" x14ac:dyDescent="0.2">
      <c r="A626" s="211"/>
      <c r="B626" s="211"/>
      <c r="C626" s="211"/>
      <c r="D626" s="211"/>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row>
    <row r="627" spans="1:26" ht="15.75" customHeight="1" x14ac:dyDescent="0.2">
      <c r="A627" s="211"/>
      <c r="B627" s="211"/>
      <c r="C627" s="211"/>
      <c r="D627" s="211"/>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row>
    <row r="628" spans="1:26" ht="15.75" customHeight="1" x14ac:dyDescent="0.2">
      <c r="A628" s="211"/>
      <c r="B628" s="211"/>
      <c r="C628" s="211"/>
      <c r="D628" s="211"/>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row>
    <row r="629" spans="1:26" ht="15.75" customHeight="1" x14ac:dyDescent="0.2">
      <c r="A629" s="211"/>
      <c r="B629" s="211"/>
      <c r="C629" s="211"/>
      <c r="D629" s="211"/>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row>
    <row r="630" spans="1:26" ht="15.75" customHeight="1" x14ac:dyDescent="0.2">
      <c r="A630" s="211"/>
      <c r="B630" s="211"/>
      <c r="C630" s="211"/>
      <c r="D630" s="211"/>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row>
    <row r="631" spans="1:26" ht="15.75" customHeight="1" x14ac:dyDescent="0.2">
      <c r="A631" s="211"/>
      <c r="B631" s="211"/>
      <c r="C631" s="211"/>
      <c r="D631" s="211"/>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row>
    <row r="632" spans="1:26" ht="15.75" customHeight="1" x14ac:dyDescent="0.2">
      <c r="A632" s="211"/>
      <c r="B632" s="211"/>
      <c r="C632" s="211"/>
      <c r="D632" s="211"/>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row>
    <row r="633" spans="1:26" ht="15.75" customHeight="1" x14ac:dyDescent="0.2">
      <c r="A633" s="211"/>
      <c r="B633" s="211"/>
      <c r="C633" s="211"/>
      <c r="D633" s="211"/>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row>
    <row r="634" spans="1:26" ht="15.75" customHeight="1" x14ac:dyDescent="0.2">
      <c r="A634" s="211"/>
      <c r="B634" s="211"/>
      <c r="C634" s="211"/>
      <c r="D634" s="211"/>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row>
    <row r="635" spans="1:26" ht="15.75" customHeight="1" x14ac:dyDescent="0.2">
      <c r="A635" s="211"/>
      <c r="B635" s="211"/>
      <c r="C635" s="211"/>
      <c r="D635" s="211"/>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row>
    <row r="636" spans="1:26" ht="15.75" customHeight="1" x14ac:dyDescent="0.2">
      <c r="A636" s="211"/>
      <c r="B636" s="211"/>
      <c r="C636" s="211"/>
      <c r="D636" s="211"/>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row>
    <row r="637" spans="1:26" ht="15.75" customHeight="1" x14ac:dyDescent="0.2">
      <c r="A637" s="211"/>
      <c r="B637" s="211"/>
      <c r="C637" s="211"/>
      <c r="D637" s="211"/>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row>
    <row r="638" spans="1:26" ht="15.75" customHeight="1" x14ac:dyDescent="0.2">
      <c r="A638" s="211"/>
      <c r="B638" s="211"/>
      <c r="C638" s="211"/>
      <c r="D638" s="211"/>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row>
    <row r="639" spans="1:26" ht="15.75" customHeight="1" x14ac:dyDescent="0.2">
      <c r="A639" s="211"/>
      <c r="B639" s="211"/>
      <c r="C639" s="211"/>
      <c r="D639" s="211"/>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row>
    <row r="640" spans="1:26" ht="15.75" customHeight="1" x14ac:dyDescent="0.2">
      <c r="A640" s="211"/>
      <c r="B640" s="211"/>
      <c r="C640" s="211"/>
      <c r="D640" s="211"/>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row>
    <row r="641" spans="1:26" ht="15.75" customHeight="1" x14ac:dyDescent="0.2">
      <c r="A641" s="211"/>
      <c r="B641" s="211"/>
      <c r="C641" s="211"/>
      <c r="D641" s="211"/>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row>
    <row r="642" spans="1:26" ht="15.75" customHeight="1" x14ac:dyDescent="0.2">
      <c r="A642" s="211"/>
      <c r="B642" s="211"/>
      <c r="C642" s="211"/>
      <c r="D642" s="211"/>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row>
    <row r="643" spans="1:26" ht="15.75" customHeight="1" x14ac:dyDescent="0.2">
      <c r="A643" s="211"/>
      <c r="B643" s="211"/>
      <c r="C643" s="211"/>
      <c r="D643" s="211"/>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row>
    <row r="644" spans="1:26" ht="15.75" customHeight="1" x14ac:dyDescent="0.2">
      <c r="A644" s="211"/>
      <c r="B644" s="211"/>
      <c r="C644" s="211"/>
      <c r="D644" s="211"/>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row>
    <row r="645" spans="1:26" ht="15.75" customHeight="1" x14ac:dyDescent="0.2">
      <c r="A645" s="211"/>
      <c r="B645" s="211"/>
      <c r="C645" s="211"/>
      <c r="D645" s="211"/>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row>
    <row r="646" spans="1:26" ht="15.75" customHeight="1" x14ac:dyDescent="0.2">
      <c r="A646" s="211"/>
      <c r="B646" s="211"/>
      <c r="C646" s="211"/>
      <c r="D646" s="211"/>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row>
    <row r="647" spans="1:26" ht="15.75" customHeight="1" x14ac:dyDescent="0.2">
      <c r="A647" s="211"/>
      <c r="B647" s="211"/>
      <c r="C647" s="211"/>
      <c r="D647" s="211"/>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row>
    <row r="648" spans="1:26" ht="15.75" customHeight="1" x14ac:dyDescent="0.2">
      <c r="A648" s="211"/>
      <c r="B648" s="211"/>
      <c r="C648" s="211"/>
      <c r="D648" s="211"/>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row>
    <row r="649" spans="1:26" ht="15.75" customHeight="1" x14ac:dyDescent="0.2">
      <c r="A649" s="211"/>
      <c r="B649" s="211"/>
      <c r="C649" s="211"/>
      <c r="D649" s="211"/>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row>
    <row r="650" spans="1:26" ht="15.75" customHeight="1" x14ac:dyDescent="0.2">
      <c r="A650" s="211"/>
      <c r="B650" s="211"/>
      <c r="C650" s="211"/>
      <c r="D650" s="211"/>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row>
    <row r="651" spans="1:26" ht="15.75" customHeight="1" x14ac:dyDescent="0.2">
      <c r="A651" s="211"/>
      <c r="B651" s="211"/>
      <c r="C651" s="211"/>
      <c r="D651" s="211"/>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row>
    <row r="652" spans="1:26" ht="15.75" customHeight="1" x14ac:dyDescent="0.2">
      <c r="A652" s="211"/>
      <c r="B652" s="211"/>
      <c r="C652" s="211"/>
      <c r="D652" s="211"/>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row>
    <row r="653" spans="1:26" ht="15.75" customHeight="1" x14ac:dyDescent="0.2">
      <c r="A653" s="211"/>
      <c r="B653" s="211"/>
      <c r="C653" s="211"/>
      <c r="D653" s="211"/>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row>
    <row r="654" spans="1:26" ht="15.75" customHeight="1" x14ac:dyDescent="0.2">
      <c r="A654" s="211"/>
      <c r="B654" s="211"/>
      <c r="C654" s="211"/>
      <c r="D654" s="211"/>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row>
    <row r="655" spans="1:26" ht="15.75" customHeight="1" x14ac:dyDescent="0.2">
      <c r="A655" s="211"/>
      <c r="B655" s="211"/>
      <c r="C655" s="211"/>
      <c r="D655" s="211"/>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row>
    <row r="656" spans="1:26" ht="15.75" customHeight="1" x14ac:dyDescent="0.2">
      <c r="A656" s="211"/>
      <c r="B656" s="211"/>
      <c r="C656" s="211"/>
      <c r="D656" s="211"/>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row>
    <row r="657" spans="1:26" ht="15.75" customHeight="1" x14ac:dyDescent="0.2">
      <c r="A657" s="211"/>
      <c r="B657" s="211"/>
      <c r="C657" s="211"/>
      <c r="D657" s="211"/>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row>
    <row r="658" spans="1:26" ht="15.75" customHeight="1" x14ac:dyDescent="0.2">
      <c r="A658" s="211"/>
      <c r="B658" s="211"/>
      <c r="C658" s="211"/>
      <c r="D658" s="211"/>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row>
    <row r="659" spans="1:26" ht="15.75" customHeight="1" x14ac:dyDescent="0.2">
      <c r="A659" s="211"/>
      <c r="B659" s="211"/>
      <c r="C659" s="211"/>
      <c r="D659" s="211"/>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row>
    <row r="660" spans="1:26" ht="15.75" customHeight="1" x14ac:dyDescent="0.2">
      <c r="A660" s="211"/>
      <c r="B660" s="211"/>
      <c r="C660" s="211"/>
      <c r="D660" s="211"/>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row>
    <row r="661" spans="1:26" ht="15.75" customHeight="1" x14ac:dyDescent="0.2">
      <c r="A661" s="211"/>
      <c r="B661" s="211"/>
      <c r="C661" s="211"/>
      <c r="D661" s="211"/>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row>
    <row r="662" spans="1:26" ht="15.75" customHeight="1" x14ac:dyDescent="0.2">
      <c r="A662" s="211"/>
      <c r="B662" s="211"/>
      <c r="C662" s="211"/>
      <c r="D662" s="211"/>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row>
    <row r="663" spans="1:26" ht="15.75" customHeight="1" x14ac:dyDescent="0.2">
      <c r="A663" s="211"/>
      <c r="B663" s="211"/>
      <c r="C663" s="211"/>
      <c r="D663" s="211"/>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row>
    <row r="664" spans="1:26" ht="15.75" customHeight="1" x14ac:dyDescent="0.2">
      <c r="A664" s="211"/>
      <c r="B664" s="211"/>
      <c r="C664" s="211"/>
      <c r="D664" s="211"/>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row>
    <row r="665" spans="1:26" ht="15.75" customHeight="1" x14ac:dyDescent="0.2">
      <c r="A665" s="211"/>
      <c r="B665" s="211"/>
      <c r="C665" s="211"/>
      <c r="D665" s="211"/>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row>
    <row r="666" spans="1:26" ht="15.75" customHeight="1" x14ac:dyDescent="0.2">
      <c r="A666" s="211"/>
      <c r="B666" s="211"/>
      <c r="C666" s="211"/>
      <c r="D666" s="211"/>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row>
    <row r="667" spans="1:26" ht="15.75" customHeight="1" x14ac:dyDescent="0.2">
      <c r="A667" s="211"/>
      <c r="B667" s="211"/>
      <c r="C667" s="211"/>
      <c r="D667" s="211"/>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row>
    <row r="668" spans="1:26" ht="15.75" customHeight="1" x14ac:dyDescent="0.2">
      <c r="A668" s="211"/>
      <c r="B668" s="211"/>
      <c r="C668" s="211"/>
      <c r="D668" s="211"/>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row>
    <row r="669" spans="1:26" ht="15.75" customHeight="1" x14ac:dyDescent="0.2">
      <c r="A669" s="211"/>
      <c r="B669" s="211"/>
      <c r="C669" s="211"/>
      <c r="D669" s="211"/>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row>
    <row r="670" spans="1:26" ht="15.75" customHeight="1" x14ac:dyDescent="0.2">
      <c r="A670" s="211"/>
      <c r="B670" s="211"/>
      <c r="C670" s="211"/>
      <c r="D670" s="211"/>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row>
    <row r="671" spans="1:26" ht="15.75" customHeight="1" x14ac:dyDescent="0.2">
      <c r="A671" s="211"/>
      <c r="B671" s="211"/>
      <c r="C671" s="211"/>
      <c r="D671" s="211"/>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row>
    <row r="672" spans="1:26" ht="15.75" customHeight="1" x14ac:dyDescent="0.2">
      <c r="A672" s="211"/>
      <c r="B672" s="211"/>
      <c r="C672" s="211"/>
      <c r="D672" s="211"/>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row>
    <row r="673" spans="1:26" ht="15.75" customHeight="1" x14ac:dyDescent="0.2">
      <c r="A673" s="211"/>
      <c r="B673" s="211"/>
      <c r="C673" s="211"/>
      <c r="D673" s="211"/>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row>
    <row r="674" spans="1:26" ht="15.75" customHeight="1" x14ac:dyDescent="0.2">
      <c r="A674" s="211"/>
      <c r="B674" s="211"/>
      <c r="C674" s="211"/>
      <c r="D674" s="211"/>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row>
    <row r="675" spans="1:26" ht="15.75" customHeight="1" x14ac:dyDescent="0.2">
      <c r="A675" s="211"/>
      <c r="B675" s="211"/>
      <c r="C675" s="211"/>
      <c r="D675" s="211"/>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row>
    <row r="676" spans="1:26" ht="15.75" customHeight="1" x14ac:dyDescent="0.2">
      <c r="A676" s="211"/>
      <c r="B676" s="211"/>
      <c r="C676" s="211"/>
      <c r="D676" s="211"/>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row>
    <row r="677" spans="1:26" ht="15.75" customHeight="1" x14ac:dyDescent="0.2">
      <c r="A677" s="211"/>
      <c r="B677" s="211"/>
      <c r="C677" s="211"/>
      <c r="D677" s="211"/>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row>
    <row r="678" spans="1:26" ht="15.75" customHeight="1" x14ac:dyDescent="0.2">
      <c r="A678" s="211"/>
      <c r="B678" s="211"/>
      <c r="C678" s="211"/>
      <c r="D678" s="211"/>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row>
    <row r="679" spans="1:26" ht="15.75" customHeight="1" x14ac:dyDescent="0.2">
      <c r="A679" s="211"/>
      <c r="B679" s="211"/>
      <c r="C679" s="211"/>
      <c r="D679" s="211"/>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row>
    <row r="680" spans="1:26" ht="15.75" customHeight="1" x14ac:dyDescent="0.2">
      <c r="A680" s="211"/>
      <c r="B680" s="211"/>
      <c r="C680" s="211"/>
      <c r="D680" s="211"/>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row>
    <row r="681" spans="1:26" ht="15.75" customHeight="1" x14ac:dyDescent="0.2">
      <c r="A681" s="211"/>
      <c r="B681" s="211"/>
      <c r="C681" s="211"/>
      <c r="D681" s="211"/>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row>
    <row r="682" spans="1:26" ht="15.75" customHeight="1" x14ac:dyDescent="0.2">
      <c r="A682" s="211"/>
      <c r="B682" s="211"/>
      <c r="C682" s="211"/>
      <c r="D682" s="211"/>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row>
    <row r="683" spans="1:26" ht="15.75" customHeight="1" x14ac:dyDescent="0.2">
      <c r="A683" s="211"/>
      <c r="B683" s="211"/>
      <c r="C683" s="211"/>
      <c r="D683" s="211"/>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row>
    <row r="684" spans="1:26" ht="15.75" customHeight="1" x14ac:dyDescent="0.2">
      <c r="A684" s="211"/>
      <c r="B684" s="211"/>
      <c r="C684" s="211"/>
      <c r="D684" s="211"/>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row>
    <row r="685" spans="1:26" ht="15.75" customHeight="1" x14ac:dyDescent="0.2">
      <c r="A685" s="211"/>
      <c r="B685" s="211"/>
      <c r="C685" s="211"/>
      <c r="D685" s="211"/>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row>
    <row r="686" spans="1:26" ht="15.75" customHeight="1" x14ac:dyDescent="0.2">
      <c r="A686" s="211"/>
      <c r="B686" s="211"/>
      <c r="C686" s="211"/>
      <c r="D686" s="211"/>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row>
    <row r="687" spans="1:26" ht="15.75" customHeight="1" x14ac:dyDescent="0.2">
      <c r="A687" s="211"/>
      <c r="B687" s="211"/>
      <c r="C687" s="211"/>
      <c r="D687" s="211"/>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row>
    <row r="688" spans="1:26" ht="15.75" customHeight="1" x14ac:dyDescent="0.2">
      <c r="A688" s="211"/>
      <c r="B688" s="211"/>
      <c r="C688" s="211"/>
      <c r="D688" s="211"/>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row>
    <row r="689" spans="1:26" ht="15.75" customHeight="1" x14ac:dyDescent="0.2">
      <c r="A689" s="211"/>
      <c r="B689" s="211"/>
      <c r="C689" s="211"/>
      <c r="D689" s="211"/>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row>
    <row r="690" spans="1:26" ht="15.75" customHeight="1" x14ac:dyDescent="0.2">
      <c r="A690" s="211"/>
      <c r="B690" s="211"/>
      <c r="C690" s="211"/>
      <c r="D690" s="211"/>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row>
    <row r="691" spans="1:26" ht="15.75" customHeight="1" x14ac:dyDescent="0.2">
      <c r="A691" s="211"/>
      <c r="B691" s="211"/>
      <c r="C691" s="211"/>
      <c r="D691" s="211"/>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row>
    <row r="692" spans="1:26" ht="15.75" customHeight="1" x14ac:dyDescent="0.2">
      <c r="A692" s="211"/>
      <c r="B692" s="211"/>
      <c r="C692" s="211"/>
      <c r="D692" s="211"/>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row>
    <row r="693" spans="1:26" ht="15.75" customHeight="1" x14ac:dyDescent="0.2">
      <c r="A693" s="211"/>
      <c r="B693" s="211"/>
      <c r="C693" s="211"/>
      <c r="D693" s="211"/>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row>
    <row r="694" spans="1:26" ht="15.75" customHeight="1" x14ac:dyDescent="0.2">
      <c r="A694" s="211"/>
      <c r="B694" s="211"/>
      <c r="C694" s="211"/>
      <c r="D694" s="211"/>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row>
    <row r="695" spans="1:26" ht="15.75" customHeight="1" x14ac:dyDescent="0.2">
      <c r="A695" s="211"/>
      <c r="B695" s="211"/>
      <c r="C695" s="211"/>
      <c r="D695" s="211"/>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row>
    <row r="696" spans="1:26" ht="15.75" customHeight="1" x14ac:dyDescent="0.2">
      <c r="A696" s="211"/>
      <c r="B696" s="211"/>
      <c r="C696" s="211"/>
      <c r="D696" s="211"/>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row>
    <row r="697" spans="1:26" ht="15.75" customHeight="1" x14ac:dyDescent="0.2">
      <c r="A697" s="211"/>
      <c r="B697" s="211"/>
      <c r="C697" s="211"/>
      <c r="D697" s="211"/>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row>
    <row r="698" spans="1:26" ht="15.75" customHeight="1" x14ac:dyDescent="0.2">
      <c r="A698" s="211"/>
      <c r="B698" s="211"/>
      <c r="C698" s="211"/>
      <c r="D698" s="211"/>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row>
    <row r="699" spans="1:26" ht="15.75" customHeight="1" x14ac:dyDescent="0.2">
      <c r="A699" s="211"/>
      <c r="B699" s="211"/>
      <c r="C699" s="211"/>
      <c r="D699" s="211"/>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row>
    <row r="700" spans="1:26" ht="15.75" customHeight="1" x14ac:dyDescent="0.2">
      <c r="A700" s="211"/>
      <c r="B700" s="211"/>
      <c r="C700" s="211"/>
      <c r="D700" s="211"/>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row>
    <row r="701" spans="1:26" ht="15.75" customHeight="1" x14ac:dyDescent="0.2">
      <c r="A701" s="211"/>
      <c r="B701" s="211"/>
      <c r="C701" s="211"/>
      <c r="D701" s="211"/>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row>
    <row r="702" spans="1:26" ht="15.75" customHeight="1" x14ac:dyDescent="0.2">
      <c r="A702" s="211"/>
      <c r="B702" s="211"/>
      <c r="C702" s="211"/>
      <c r="D702" s="211"/>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row>
    <row r="703" spans="1:26" ht="15.75" customHeight="1" x14ac:dyDescent="0.2">
      <c r="A703" s="211"/>
      <c r="B703" s="211"/>
      <c r="C703" s="211"/>
      <c r="D703" s="211"/>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row>
    <row r="704" spans="1:26" ht="15.75" customHeight="1" x14ac:dyDescent="0.2">
      <c r="A704" s="211"/>
      <c r="B704" s="211"/>
      <c r="C704" s="211"/>
      <c r="D704" s="211"/>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row>
    <row r="705" spans="1:26" ht="15.75" customHeight="1" x14ac:dyDescent="0.2">
      <c r="A705" s="211"/>
      <c r="B705" s="211"/>
      <c r="C705" s="211"/>
      <c r="D705" s="211"/>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row>
    <row r="706" spans="1:26" ht="15.75" customHeight="1" x14ac:dyDescent="0.2">
      <c r="A706" s="211"/>
      <c r="B706" s="211"/>
      <c r="C706" s="211"/>
      <c r="D706" s="211"/>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row>
    <row r="707" spans="1:26" ht="15.75" customHeight="1" x14ac:dyDescent="0.2">
      <c r="A707" s="211"/>
      <c r="B707" s="211"/>
      <c r="C707" s="211"/>
      <c r="D707" s="211"/>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row>
    <row r="708" spans="1:26" ht="15.75" customHeight="1" x14ac:dyDescent="0.2">
      <c r="A708" s="211"/>
      <c r="B708" s="211"/>
      <c r="C708" s="211"/>
      <c r="D708" s="211"/>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row>
    <row r="709" spans="1:26" ht="15.75" customHeight="1" x14ac:dyDescent="0.2">
      <c r="A709" s="211"/>
      <c r="B709" s="211"/>
      <c r="C709" s="211"/>
      <c r="D709" s="211"/>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row>
    <row r="710" spans="1:26" ht="15.75" customHeight="1" x14ac:dyDescent="0.2">
      <c r="A710" s="211"/>
      <c r="B710" s="211"/>
      <c r="C710" s="211"/>
      <c r="D710" s="211"/>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row>
    <row r="711" spans="1:26" ht="15.75" customHeight="1" x14ac:dyDescent="0.2">
      <c r="A711" s="211"/>
      <c r="B711" s="211"/>
      <c r="C711" s="211"/>
      <c r="D711" s="211"/>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row>
    <row r="712" spans="1:26" ht="15.75" customHeight="1" x14ac:dyDescent="0.2">
      <c r="A712" s="211"/>
      <c r="B712" s="211"/>
      <c r="C712" s="211"/>
      <c r="D712" s="211"/>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row>
    <row r="713" spans="1:26" ht="15.75" customHeight="1" x14ac:dyDescent="0.2">
      <c r="A713" s="211"/>
      <c r="B713" s="211"/>
      <c r="C713" s="211"/>
      <c r="D713" s="211"/>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row>
    <row r="714" spans="1:26" ht="15.75" customHeight="1" x14ac:dyDescent="0.2">
      <c r="A714" s="211"/>
      <c r="B714" s="211"/>
      <c r="C714" s="211"/>
      <c r="D714" s="211"/>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row>
    <row r="715" spans="1:26" ht="15.75" customHeight="1" x14ac:dyDescent="0.2">
      <c r="A715" s="211"/>
      <c r="B715" s="211"/>
      <c r="C715" s="211"/>
      <c r="D715" s="211"/>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row>
    <row r="716" spans="1:26" ht="15.75" customHeight="1" x14ac:dyDescent="0.2">
      <c r="A716" s="211"/>
      <c r="B716" s="211"/>
      <c r="C716" s="211"/>
      <c r="D716" s="211"/>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row>
    <row r="717" spans="1:26" ht="15.75" customHeight="1" x14ac:dyDescent="0.2">
      <c r="A717" s="211"/>
      <c r="B717" s="211"/>
      <c r="C717" s="211"/>
      <c r="D717" s="211"/>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row>
    <row r="718" spans="1:26" ht="15.75" customHeight="1" x14ac:dyDescent="0.2">
      <c r="A718" s="211"/>
      <c r="B718" s="211"/>
      <c r="C718" s="211"/>
      <c r="D718" s="211"/>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row>
    <row r="719" spans="1:26" ht="15.75" customHeight="1" x14ac:dyDescent="0.2">
      <c r="A719" s="211"/>
      <c r="B719" s="211"/>
      <c r="C719" s="211"/>
      <c r="D719" s="211"/>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row>
    <row r="720" spans="1:26" ht="15.75" customHeight="1" x14ac:dyDescent="0.2">
      <c r="A720" s="211"/>
      <c r="B720" s="211"/>
      <c r="C720" s="211"/>
      <c r="D720" s="211"/>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row>
    <row r="721" spans="1:26" ht="15.75" customHeight="1" x14ac:dyDescent="0.2">
      <c r="A721" s="211"/>
      <c r="B721" s="211"/>
      <c r="C721" s="211"/>
      <c r="D721" s="211"/>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row>
    <row r="722" spans="1:26" ht="15.75" customHeight="1" x14ac:dyDescent="0.2">
      <c r="A722" s="211"/>
      <c r="B722" s="211"/>
      <c r="C722" s="211"/>
      <c r="D722" s="211"/>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row>
    <row r="723" spans="1:26" ht="15.75" customHeight="1" x14ac:dyDescent="0.2">
      <c r="A723" s="211"/>
      <c r="B723" s="211"/>
      <c r="C723" s="211"/>
      <c r="D723" s="211"/>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row>
    <row r="724" spans="1:26" ht="15.75" customHeight="1" x14ac:dyDescent="0.2">
      <c r="A724" s="211"/>
      <c r="B724" s="211"/>
      <c r="C724" s="211"/>
      <c r="D724" s="211"/>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row>
    <row r="725" spans="1:26" ht="15.75" customHeight="1" x14ac:dyDescent="0.2">
      <c r="A725" s="211"/>
      <c r="B725" s="211"/>
      <c r="C725" s="211"/>
      <c r="D725" s="211"/>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row>
    <row r="726" spans="1:26" ht="15.75" customHeight="1" x14ac:dyDescent="0.2">
      <c r="A726" s="211"/>
      <c r="B726" s="211"/>
      <c r="C726" s="211"/>
      <c r="D726" s="211"/>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row>
    <row r="727" spans="1:26" ht="15.75" customHeight="1" x14ac:dyDescent="0.2">
      <c r="A727" s="211"/>
      <c r="B727" s="211"/>
      <c r="C727" s="211"/>
      <c r="D727" s="211"/>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row>
    <row r="728" spans="1:26" ht="15.75" customHeight="1" x14ac:dyDescent="0.2">
      <c r="A728" s="211"/>
      <c r="B728" s="211"/>
      <c r="C728" s="211"/>
      <c r="D728" s="211"/>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row>
    <row r="729" spans="1:26" ht="15.75" customHeight="1" x14ac:dyDescent="0.2">
      <c r="A729" s="211"/>
      <c r="B729" s="211"/>
      <c r="C729" s="211"/>
      <c r="D729" s="211"/>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row>
    <row r="730" spans="1:26" ht="15.75" customHeight="1" x14ac:dyDescent="0.2">
      <c r="A730" s="211"/>
      <c r="B730" s="211"/>
      <c r="C730" s="211"/>
      <c r="D730" s="211"/>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row>
    <row r="731" spans="1:26" ht="15.75" customHeight="1" x14ac:dyDescent="0.2">
      <c r="A731" s="211"/>
      <c r="B731" s="211"/>
      <c r="C731" s="211"/>
      <c r="D731" s="211"/>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row>
    <row r="732" spans="1:26" ht="15.75" customHeight="1" x14ac:dyDescent="0.2">
      <c r="A732" s="211"/>
      <c r="B732" s="211"/>
      <c r="C732" s="211"/>
      <c r="D732" s="211"/>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row>
    <row r="733" spans="1:26" ht="15.75" customHeight="1" x14ac:dyDescent="0.2">
      <c r="A733" s="211"/>
      <c r="B733" s="211"/>
      <c r="C733" s="211"/>
      <c r="D733" s="211"/>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row>
    <row r="734" spans="1:26" ht="15.75" customHeight="1" x14ac:dyDescent="0.2">
      <c r="A734" s="211"/>
      <c r="B734" s="211"/>
      <c r="C734" s="211"/>
      <c r="D734" s="211"/>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row>
    <row r="735" spans="1:26" ht="15.75" customHeight="1" x14ac:dyDescent="0.2">
      <c r="A735" s="211"/>
      <c r="B735" s="211"/>
      <c r="C735" s="211"/>
      <c r="D735" s="211"/>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row>
    <row r="736" spans="1:26" ht="15.75" customHeight="1" x14ac:dyDescent="0.2">
      <c r="A736" s="211"/>
      <c r="B736" s="211"/>
      <c r="C736" s="211"/>
      <c r="D736" s="211"/>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row>
    <row r="737" spans="1:26" ht="15.75" customHeight="1" x14ac:dyDescent="0.2">
      <c r="A737" s="211"/>
      <c r="B737" s="211"/>
      <c r="C737" s="211"/>
      <c r="D737" s="211"/>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row>
    <row r="738" spans="1:26" ht="15.75" customHeight="1" x14ac:dyDescent="0.2">
      <c r="A738" s="211"/>
      <c r="B738" s="211"/>
      <c r="C738" s="211"/>
      <c r="D738" s="211"/>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row>
    <row r="739" spans="1:26" ht="15.75" customHeight="1" x14ac:dyDescent="0.2">
      <c r="A739" s="211"/>
      <c r="B739" s="211"/>
      <c r="C739" s="211"/>
      <c r="D739" s="211"/>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row>
    <row r="740" spans="1:26" ht="15.75" customHeight="1" x14ac:dyDescent="0.2">
      <c r="A740" s="211"/>
      <c r="B740" s="211"/>
      <c r="C740" s="211"/>
      <c r="D740" s="211"/>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row>
    <row r="741" spans="1:26" ht="15.75" customHeight="1" x14ac:dyDescent="0.2">
      <c r="A741" s="211"/>
      <c r="B741" s="211"/>
      <c r="C741" s="211"/>
      <c r="D741" s="211"/>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row>
    <row r="742" spans="1:26" ht="15.75" customHeight="1" x14ac:dyDescent="0.2">
      <c r="A742" s="211"/>
      <c r="B742" s="211"/>
      <c r="C742" s="211"/>
      <c r="D742" s="211"/>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row>
    <row r="743" spans="1:26" ht="15.75" customHeight="1" x14ac:dyDescent="0.2">
      <c r="A743" s="211"/>
      <c r="B743" s="211"/>
      <c r="C743" s="211"/>
      <c r="D743" s="211"/>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row>
    <row r="744" spans="1:26" ht="15.75" customHeight="1" x14ac:dyDescent="0.2">
      <c r="A744" s="211"/>
      <c r="B744" s="211"/>
      <c r="C744" s="211"/>
      <c r="D744" s="211"/>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row>
    <row r="745" spans="1:26" ht="15.75" customHeight="1" x14ac:dyDescent="0.2">
      <c r="A745" s="211"/>
      <c r="B745" s="211"/>
      <c r="C745" s="211"/>
      <c r="D745" s="211"/>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row>
    <row r="746" spans="1:26" ht="15.75" customHeight="1" x14ac:dyDescent="0.2">
      <c r="A746" s="211"/>
      <c r="B746" s="211"/>
      <c r="C746" s="211"/>
      <c r="D746" s="211"/>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row>
    <row r="747" spans="1:26" ht="15.75" customHeight="1" x14ac:dyDescent="0.2">
      <c r="A747" s="211"/>
      <c r="B747" s="211"/>
      <c r="C747" s="211"/>
      <c r="D747" s="211"/>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row>
    <row r="748" spans="1:26" ht="15.75" customHeight="1" x14ac:dyDescent="0.2">
      <c r="A748" s="211"/>
      <c r="B748" s="211"/>
      <c r="C748" s="211"/>
      <c r="D748" s="211"/>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row>
    <row r="749" spans="1:26" ht="15.75" customHeight="1" x14ac:dyDescent="0.2">
      <c r="A749" s="211"/>
      <c r="B749" s="211"/>
      <c r="C749" s="211"/>
      <c r="D749" s="211"/>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row>
    <row r="750" spans="1:26" ht="15.75" customHeight="1" x14ac:dyDescent="0.2">
      <c r="A750" s="211"/>
      <c r="B750" s="211"/>
      <c r="C750" s="211"/>
      <c r="D750" s="211"/>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row>
    <row r="751" spans="1:26" ht="15.75" customHeight="1" x14ac:dyDescent="0.2">
      <c r="A751" s="211"/>
      <c r="B751" s="211"/>
      <c r="C751" s="211"/>
      <c r="D751" s="211"/>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row>
    <row r="752" spans="1:26" ht="15.75" customHeight="1" x14ac:dyDescent="0.2">
      <c r="A752" s="211"/>
      <c r="B752" s="211"/>
      <c r="C752" s="211"/>
      <c r="D752" s="211"/>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row>
    <row r="753" spans="1:26" ht="15.75" customHeight="1" x14ac:dyDescent="0.2">
      <c r="A753" s="211"/>
      <c r="B753" s="211"/>
      <c r="C753" s="211"/>
      <c r="D753" s="211"/>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row>
    <row r="754" spans="1:26" ht="15.75" customHeight="1" x14ac:dyDescent="0.2">
      <c r="A754" s="211"/>
      <c r="B754" s="211"/>
      <c r="C754" s="211"/>
      <c r="D754" s="211"/>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row>
    <row r="755" spans="1:26" ht="15.75" customHeight="1" x14ac:dyDescent="0.2">
      <c r="A755" s="211"/>
      <c r="B755" s="211"/>
      <c r="C755" s="211"/>
      <c r="D755" s="211"/>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row>
    <row r="756" spans="1:26" ht="15.75" customHeight="1" x14ac:dyDescent="0.2">
      <c r="A756" s="211"/>
      <c r="B756" s="211"/>
      <c r="C756" s="211"/>
      <c r="D756" s="211"/>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row>
    <row r="757" spans="1:26" ht="15.75" customHeight="1" x14ac:dyDescent="0.2">
      <c r="A757" s="211"/>
      <c r="B757" s="211"/>
      <c r="C757" s="211"/>
      <c r="D757" s="211"/>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row>
    <row r="758" spans="1:26" ht="15.75" customHeight="1" x14ac:dyDescent="0.2">
      <c r="A758" s="211"/>
      <c r="B758" s="211"/>
      <c r="C758" s="211"/>
      <c r="D758" s="211"/>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row>
    <row r="759" spans="1:26" ht="15.75" customHeight="1" x14ac:dyDescent="0.2">
      <c r="A759" s="211"/>
      <c r="B759" s="211"/>
      <c r="C759" s="211"/>
      <c r="D759" s="211"/>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row>
    <row r="760" spans="1:26" ht="15.75" customHeight="1" x14ac:dyDescent="0.2">
      <c r="A760" s="211"/>
      <c r="B760" s="211"/>
      <c r="C760" s="211"/>
      <c r="D760" s="211"/>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row>
    <row r="761" spans="1:26" ht="15.75" customHeight="1" x14ac:dyDescent="0.2">
      <c r="A761" s="211"/>
      <c r="B761" s="211"/>
      <c r="C761" s="211"/>
      <c r="D761" s="211"/>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row>
    <row r="762" spans="1:26" ht="15.75" customHeight="1" x14ac:dyDescent="0.2">
      <c r="A762" s="211"/>
      <c r="B762" s="211"/>
      <c r="C762" s="211"/>
      <c r="D762" s="211"/>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row>
    <row r="763" spans="1:26" ht="15.75" customHeight="1" x14ac:dyDescent="0.2">
      <c r="A763" s="211"/>
      <c r="B763" s="211"/>
      <c r="C763" s="211"/>
      <c r="D763" s="211"/>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row>
    <row r="764" spans="1:26" ht="15.75" customHeight="1" x14ac:dyDescent="0.2">
      <c r="A764" s="211"/>
      <c r="B764" s="211"/>
      <c r="C764" s="211"/>
      <c r="D764" s="211"/>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row>
    <row r="765" spans="1:26" ht="15.75" customHeight="1" x14ac:dyDescent="0.2">
      <c r="A765" s="211"/>
      <c r="B765" s="211"/>
      <c r="C765" s="211"/>
      <c r="D765" s="211"/>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row>
    <row r="766" spans="1:26" ht="15.75" customHeight="1" x14ac:dyDescent="0.2">
      <c r="A766" s="211"/>
      <c r="B766" s="211"/>
      <c r="C766" s="211"/>
      <c r="D766" s="211"/>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row>
    <row r="767" spans="1:26" ht="15.75" customHeight="1" x14ac:dyDescent="0.2">
      <c r="A767" s="211"/>
      <c r="B767" s="211"/>
      <c r="C767" s="211"/>
      <c r="D767" s="211"/>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row>
    <row r="768" spans="1:26" ht="15.75" customHeight="1" x14ac:dyDescent="0.2">
      <c r="A768" s="211"/>
      <c r="B768" s="211"/>
      <c r="C768" s="211"/>
      <c r="D768" s="211"/>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row>
    <row r="769" spans="1:26" ht="15.75" customHeight="1" x14ac:dyDescent="0.2">
      <c r="A769" s="211"/>
      <c r="B769" s="211"/>
      <c r="C769" s="211"/>
      <c r="D769" s="211"/>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row>
    <row r="770" spans="1:26" ht="15.75" customHeight="1" x14ac:dyDescent="0.2">
      <c r="A770" s="211"/>
      <c r="B770" s="211"/>
      <c r="C770" s="211"/>
      <c r="D770" s="211"/>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row>
    <row r="771" spans="1:26" ht="15.75" customHeight="1" x14ac:dyDescent="0.2">
      <c r="A771" s="211"/>
      <c r="B771" s="211"/>
      <c r="C771" s="211"/>
      <c r="D771" s="211"/>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row>
    <row r="772" spans="1:26" ht="15.75" customHeight="1" x14ac:dyDescent="0.2">
      <c r="A772" s="211"/>
      <c r="B772" s="211"/>
      <c r="C772" s="211"/>
      <c r="D772" s="211"/>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row>
    <row r="773" spans="1:26" ht="15.75" customHeight="1" x14ac:dyDescent="0.2">
      <c r="A773" s="211"/>
      <c r="B773" s="211"/>
      <c r="C773" s="211"/>
      <c r="D773" s="211"/>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row>
    <row r="774" spans="1:26" ht="15.75" customHeight="1" x14ac:dyDescent="0.2">
      <c r="A774" s="211"/>
      <c r="B774" s="211"/>
      <c r="C774" s="211"/>
      <c r="D774" s="211"/>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row>
    <row r="775" spans="1:26" ht="15.75" customHeight="1" x14ac:dyDescent="0.2">
      <c r="A775" s="211"/>
      <c r="B775" s="211"/>
      <c r="C775" s="211"/>
      <c r="D775" s="211"/>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row>
    <row r="776" spans="1:26" ht="15.75" customHeight="1" x14ac:dyDescent="0.2">
      <c r="A776" s="211"/>
      <c r="B776" s="211"/>
      <c r="C776" s="211"/>
      <c r="D776" s="211"/>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row>
    <row r="777" spans="1:26" ht="15.75" customHeight="1" x14ac:dyDescent="0.2">
      <c r="A777" s="211"/>
      <c r="B777" s="211"/>
      <c r="C777" s="211"/>
      <c r="D777" s="211"/>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row>
    <row r="778" spans="1:26" ht="15.75" customHeight="1" x14ac:dyDescent="0.2">
      <c r="A778" s="211"/>
      <c r="B778" s="211"/>
      <c r="C778" s="211"/>
      <c r="D778" s="211"/>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row>
    <row r="779" spans="1:26" ht="15.75" customHeight="1" x14ac:dyDescent="0.2">
      <c r="A779" s="211"/>
      <c r="B779" s="211"/>
      <c r="C779" s="211"/>
      <c r="D779" s="211"/>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row>
    <row r="780" spans="1:26" ht="15.75" customHeight="1" x14ac:dyDescent="0.2">
      <c r="A780" s="211"/>
      <c r="B780" s="211"/>
      <c r="C780" s="211"/>
      <c r="D780" s="211"/>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row>
    <row r="781" spans="1:26" ht="15.75" customHeight="1" x14ac:dyDescent="0.2">
      <c r="A781" s="211"/>
      <c r="B781" s="211"/>
      <c r="C781" s="211"/>
      <c r="D781" s="211"/>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row>
    <row r="782" spans="1:26" ht="15.75" customHeight="1" x14ac:dyDescent="0.2">
      <c r="A782" s="211"/>
      <c r="B782" s="211"/>
      <c r="C782" s="211"/>
      <c r="D782" s="211"/>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row>
    <row r="783" spans="1:26" ht="15.75" customHeight="1" x14ac:dyDescent="0.2">
      <c r="A783" s="211"/>
      <c r="B783" s="211"/>
      <c r="C783" s="211"/>
      <c r="D783" s="211"/>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row>
    <row r="784" spans="1:26" ht="15.75" customHeight="1" x14ac:dyDescent="0.2">
      <c r="A784" s="211"/>
      <c r="B784" s="211"/>
      <c r="C784" s="211"/>
      <c r="D784" s="211"/>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row>
    <row r="785" spans="1:26" ht="15.75" customHeight="1" x14ac:dyDescent="0.2">
      <c r="A785" s="211"/>
      <c r="B785" s="211"/>
      <c r="C785" s="211"/>
      <c r="D785" s="211"/>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row>
    <row r="786" spans="1:26" ht="15.75" customHeight="1" x14ac:dyDescent="0.2">
      <c r="A786" s="211"/>
      <c r="B786" s="211"/>
      <c r="C786" s="211"/>
      <c r="D786" s="211"/>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row>
    <row r="787" spans="1:26" ht="15.75" customHeight="1" x14ac:dyDescent="0.2">
      <c r="A787" s="211"/>
      <c r="B787" s="211"/>
      <c r="C787" s="211"/>
      <c r="D787" s="211"/>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row>
    <row r="788" spans="1:26" ht="15.75" customHeight="1" x14ac:dyDescent="0.2">
      <c r="A788" s="211"/>
      <c r="B788" s="211"/>
      <c r="C788" s="211"/>
      <c r="D788" s="211"/>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row>
    <row r="789" spans="1:26" ht="15.75" customHeight="1" x14ac:dyDescent="0.2">
      <c r="A789" s="211"/>
      <c r="B789" s="211"/>
      <c r="C789" s="211"/>
      <c r="D789" s="211"/>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row>
    <row r="790" spans="1:26" ht="15.75" customHeight="1" x14ac:dyDescent="0.2">
      <c r="A790" s="211"/>
      <c r="B790" s="211"/>
      <c r="C790" s="211"/>
      <c r="D790" s="211"/>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row>
    <row r="791" spans="1:26" ht="15.75" customHeight="1" x14ac:dyDescent="0.2">
      <c r="A791" s="211"/>
      <c r="B791" s="211"/>
      <c r="C791" s="211"/>
      <c r="D791" s="211"/>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row>
    <row r="792" spans="1:26" ht="15.75" customHeight="1" x14ac:dyDescent="0.2">
      <c r="A792" s="211"/>
      <c r="B792" s="211"/>
      <c r="C792" s="211"/>
      <c r="D792" s="211"/>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row>
    <row r="793" spans="1:26" ht="15.75" customHeight="1" x14ac:dyDescent="0.2">
      <c r="A793" s="211"/>
      <c r="B793" s="211"/>
      <c r="C793" s="211"/>
      <c r="D793" s="211"/>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row>
    <row r="794" spans="1:26" ht="15.75" customHeight="1" x14ac:dyDescent="0.2">
      <c r="A794" s="211"/>
      <c r="B794" s="211"/>
      <c r="C794" s="211"/>
      <c r="D794" s="211"/>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row>
    <row r="795" spans="1:26" ht="15.75" customHeight="1" x14ac:dyDescent="0.2">
      <c r="A795" s="211"/>
      <c r="B795" s="211"/>
      <c r="C795" s="211"/>
      <c r="D795" s="211"/>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row>
    <row r="796" spans="1:26" ht="15.75" customHeight="1" x14ac:dyDescent="0.2">
      <c r="A796" s="211"/>
      <c r="B796" s="211"/>
      <c r="C796" s="211"/>
      <c r="D796" s="211"/>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row>
    <row r="797" spans="1:26" ht="15.75" customHeight="1" x14ac:dyDescent="0.2">
      <c r="A797" s="211"/>
      <c r="B797" s="211"/>
      <c r="C797" s="211"/>
      <c r="D797" s="211"/>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row>
    <row r="798" spans="1:26" ht="15.75" customHeight="1" x14ac:dyDescent="0.2">
      <c r="A798" s="211"/>
      <c r="B798" s="211"/>
      <c r="C798" s="211"/>
      <c r="D798" s="211"/>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row>
    <row r="799" spans="1:26" ht="15.75" customHeight="1" x14ac:dyDescent="0.2">
      <c r="A799" s="211"/>
      <c r="B799" s="211"/>
      <c r="C799" s="211"/>
      <c r="D799" s="211"/>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row>
    <row r="800" spans="1:26" ht="15.75" customHeight="1" x14ac:dyDescent="0.2">
      <c r="A800" s="211"/>
      <c r="B800" s="211"/>
      <c r="C800" s="211"/>
      <c r="D800" s="211"/>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row>
    <row r="801" spans="1:26" ht="15.75" customHeight="1" x14ac:dyDescent="0.2">
      <c r="A801" s="211"/>
      <c r="B801" s="211"/>
      <c r="C801" s="211"/>
      <c r="D801" s="211"/>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row>
    <row r="802" spans="1:26" ht="15.75" customHeight="1" x14ac:dyDescent="0.2">
      <c r="A802" s="211"/>
      <c r="B802" s="211"/>
      <c r="C802" s="211"/>
      <c r="D802" s="211"/>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row>
    <row r="803" spans="1:26" ht="15.75" customHeight="1" x14ac:dyDescent="0.2">
      <c r="A803" s="211"/>
      <c r="B803" s="211"/>
      <c r="C803" s="211"/>
      <c r="D803" s="211"/>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row>
    <row r="804" spans="1:26" ht="15.75" customHeight="1" x14ac:dyDescent="0.2">
      <c r="A804" s="211"/>
      <c r="B804" s="211"/>
      <c r="C804" s="211"/>
      <c r="D804" s="211"/>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row>
    <row r="805" spans="1:26" ht="15.75" customHeight="1" x14ac:dyDescent="0.2">
      <c r="A805" s="211"/>
      <c r="B805" s="211"/>
      <c r="C805" s="211"/>
      <c r="D805" s="211"/>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row>
    <row r="806" spans="1:26" ht="15.75" customHeight="1" x14ac:dyDescent="0.2">
      <c r="A806" s="211"/>
      <c r="B806" s="211"/>
      <c r="C806" s="211"/>
      <c r="D806" s="211"/>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row>
    <row r="807" spans="1:26" ht="15.75" customHeight="1" x14ac:dyDescent="0.2">
      <c r="A807" s="211"/>
      <c r="B807" s="211"/>
      <c r="C807" s="211"/>
      <c r="D807" s="211"/>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row>
    <row r="808" spans="1:26" ht="15.75" customHeight="1" x14ac:dyDescent="0.2">
      <c r="A808" s="211"/>
      <c r="B808" s="211"/>
      <c r="C808" s="211"/>
      <c r="D808" s="211"/>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row>
    <row r="809" spans="1:26" ht="15.75" customHeight="1" x14ac:dyDescent="0.2">
      <c r="A809" s="211"/>
      <c r="B809" s="211"/>
      <c r="C809" s="211"/>
      <c r="D809" s="211"/>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row>
    <row r="810" spans="1:26" ht="15.75" customHeight="1" x14ac:dyDescent="0.2">
      <c r="A810" s="211"/>
      <c r="B810" s="211"/>
      <c r="C810" s="211"/>
      <c r="D810" s="211"/>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row>
    <row r="811" spans="1:26" ht="15.75" customHeight="1" x14ac:dyDescent="0.2">
      <c r="A811" s="211"/>
      <c r="B811" s="211"/>
      <c r="C811" s="211"/>
      <c r="D811" s="211"/>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row>
    <row r="812" spans="1:26" ht="15.75" customHeight="1" x14ac:dyDescent="0.2">
      <c r="A812" s="211"/>
      <c r="B812" s="211"/>
      <c r="C812" s="211"/>
      <c r="D812" s="211"/>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row>
    <row r="813" spans="1:26" ht="15.75" customHeight="1" x14ac:dyDescent="0.2">
      <c r="A813" s="211"/>
      <c r="B813" s="211"/>
      <c r="C813" s="211"/>
      <c r="D813" s="211"/>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row>
    <row r="814" spans="1:26" ht="15.75" customHeight="1" x14ac:dyDescent="0.2">
      <c r="A814" s="211"/>
      <c r="B814" s="211"/>
      <c r="C814" s="211"/>
      <c r="D814" s="211"/>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row>
    <row r="815" spans="1:26" ht="15.75" customHeight="1" x14ac:dyDescent="0.2">
      <c r="A815" s="211"/>
      <c r="B815" s="211"/>
      <c r="C815" s="211"/>
      <c r="D815" s="211"/>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row>
    <row r="816" spans="1:26" ht="15.75" customHeight="1" x14ac:dyDescent="0.2">
      <c r="A816" s="211"/>
      <c r="B816" s="211"/>
      <c r="C816" s="211"/>
      <c r="D816" s="211"/>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row>
    <row r="817" spans="1:26" ht="15.75" customHeight="1" x14ac:dyDescent="0.2">
      <c r="A817" s="211"/>
      <c r="B817" s="211"/>
      <c r="C817" s="211"/>
      <c r="D817" s="211"/>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row>
    <row r="818" spans="1:26" ht="15.75" customHeight="1" x14ac:dyDescent="0.2">
      <c r="A818" s="211"/>
      <c r="B818" s="211"/>
      <c r="C818" s="211"/>
      <c r="D818" s="211"/>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row>
    <row r="819" spans="1:26" ht="15.75" customHeight="1" x14ac:dyDescent="0.2">
      <c r="A819" s="211"/>
      <c r="B819" s="211"/>
      <c r="C819" s="211"/>
      <c r="D819" s="211"/>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row>
    <row r="820" spans="1:26" ht="15.75" customHeight="1" x14ac:dyDescent="0.2">
      <c r="A820" s="211"/>
      <c r="B820" s="211"/>
      <c r="C820" s="211"/>
      <c r="D820" s="211"/>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row>
    <row r="821" spans="1:26" ht="15.75" customHeight="1" x14ac:dyDescent="0.2">
      <c r="A821" s="211"/>
      <c r="B821" s="211"/>
      <c r="C821" s="211"/>
      <c r="D821" s="211"/>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row>
    <row r="822" spans="1:26" ht="15.75" customHeight="1" x14ac:dyDescent="0.2">
      <c r="A822" s="211"/>
      <c r="B822" s="211"/>
      <c r="C822" s="211"/>
      <c r="D822" s="211"/>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row>
    <row r="823" spans="1:26" ht="15.75" customHeight="1" x14ac:dyDescent="0.2">
      <c r="A823" s="211"/>
      <c r="B823" s="211"/>
      <c r="C823" s="211"/>
      <c r="D823" s="211"/>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row>
    <row r="824" spans="1:26" ht="15.75" customHeight="1" x14ac:dyDescent="0.2">
      <c r="A824" s="211"/>
      <c r="B824" s="211"/>
      <c r="C824" s="211"/>
      <c r="D824" s="211"/>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row>
    <row r="825" spans="1:26" ht="15.75" customHeight="1" x14ac:dyDescent="0.2">
      <c r="A825" s="211"/>
      <c r="B825" s="211"/>
      <c r="C825" s="211"/>
      <c r="D825" s="211"/>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row>
    <row r="826" spans="1:26" ht="15.75" customHeight="1" x14ac:dyDescent="0.2">
      <c r="A826" s="211"/>
      <c r="B826" s="211"/>
      <c r="C826" s="211"/>
      <c r="D826" s="211"/>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row>
    <row r="827" spans="1:26" ht="15.75" customHeight="1" x14ac:dyDescent="0.2">
      <c r="A827" s="211"/>
      <c r="B827" s="211"/>
      <c r="C827" s="211"/>
      <c r="D827" s="211"/>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row>
    <row r="828" spans="1:26" ht="15.75" customHeight="1" x14ac:dyDescent="0.2">
      <c r="A828" s="211"/>
      <c r="B828" s="211"/>
      <c r="C828" s="211"/>
      <c r="D828" s="211"/>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row>
    <row r="829" spans="1:26" ht="15.75" customHeight="1" x14ac:dyDescent="0.2">
      <c r="A829" s="211"/>
      <c r="B829" s="211"/>
      <c r="C829" s="211"/>
      <c r="D829" s="211"/>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row>
    <row r="830" spans="1:26" ht="15.75" customHeight="1" x14ac:dyDescent="0.2">
      <c r="A830" s="211"/>
      <c r="B830" s="211"/>
      <c r="C830" s="211"/>
      <c r="D830" s="211"/>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row>
    <row r="831" spans="1:26" ht="15.75" customHeight="1" x14ac:dyDescent="0.2">
      <c r="A831" s="211"/>
      <c r="B831" s="211"/>
      <c r="C831" s="211"/>
      <c r="D831" s="211"/>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row>
    <row r="832" spans="1:26" ht="15.75" customHeight="1" x14ac:dyDescent="0.2">
      <c r="A832" s="211"/>
      <c r="B832" s="211"/>
      <c r="C832" s="211"/>
      <c r="D832" s="211"/>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row>
    <row r="833" spans="1:26" ht="15.75" customHeight="1" x14ac:dyDescent="0.2">
      <c r="A833" s="211"/>
      <c r="B833" s="211"/>
      <c r="C833" s="211"/>
      <c r="D833" s="211"/>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row>
    <row r="834" spans="1:26" ht="15.75" customHeight="1" x14ac:dyDescent="0.2">
      <c r="A834" s="211"/>
      <c r="B834" s="211"/>
      <c r="C834" s="211"/>
      <c r="D834" s="211"/>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row>
    <row r="835" spans="1:26" ht="15.75" customHeight="1" x14ac:dyDescent="0.2">
      <c r="A835" s="211"/>
      <c r="B835" s="211"/>
      <c r="C835" s="211"/>
      <c r="D835" s="211"/>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row>
    <row r="836" spans="1:26" ht="15.75" customHeight="1" x14ac:dyDescent="0.2">
      <c r="A836" s="211"/>
      <c r="B836" s="211"/>
      <c r="C836" s="211"/>
      <c r="D836" s="211"/>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row>
    <row r="837" spans="1:26" ht="15.75" customHeight="1" x14ac:dyDescent="0.2">
      <c r="A837" s="211"/>
      <c r="B837" s="211"/>
      <c r="C837" s="211"/>
      <c r="D837" s="211"/>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row>
    <row r="838" spans="1:26" ht="15.75" customHeight="1" x14ac:dyDescent="0.2">
      <c r="A838" s="211"/>
      <c r="B838" s="211"/>
      <c r="C838" s="211"/>
      <c r="D838" s="211"/>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row>
    <row r="839" spans="1:26" ht="15.75" customHeight="1" x14ac:dyDescent="0.2">
      <c r="A839" s="211"/>
      <c r="B839" s="211"/>
      <c r="C839" s="211"/>
      <c r="D839" s="211"/>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row>
    <row r="840" spans="1:26" ht="15.75" customHeight="1" x14ac:dyDescent="0.2">
      <c r="A840" s="211"/>
      <c r="B840" s="211"/>
      <c r="C840" s="211"/>
      <c r="D840" s="211"/>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row>
    <row r="841" spans="1:26" ht="15.75" customHeight="1" x14ac:dyDescent="0.2">
      <c r="A841" s="211"/>
      <c r="B841" s="211"/>
      <c r="C841" s="211"/>
      <c r="D841" s="211"/>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row>
    <row r="842" spans="1:26" ht="15.75" customHeight="1" x14ac:dyDescent="0.2">
      <c r="A842" s="211"/>
      <c r="B842" s="211"/>
      <c r="C842" s="211"/>
      <c r="D842" s="211"/>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row>
    <row r="843" spans="1:26" ht="15.75" customHeight="1" x14ac:dyDescent="0.2">
      <c r="A843" s="211"/>
      <c r="B843" s="211"/>
      <c r="C843" s="211"/>
      <c r="D843" s="211"/>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row>
    <row r="844" spans="1:26" ht="15.75" customHeight="1" x14ac:dyDescent="0.2">
      <c r="A844" s="211"/>
      <c r="B844" s="211"/>
      <c r="C844" s="211"/>
      <c r="D844" s="211"/>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row>
    <row r="845" spans="1:26" ht="15.75" customHeight="1" x14ac:dyDescent="0.2">
      <c r="A845" s="211"/>
      <c r="B845" s="211"/>
      <c r="C845" s="211"/>
      <c r="D845" s="211"/>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row>
    <row r="846" spans="1:26" ht="15.75" customHeight="1" x14ac:dyDescent="0.2">
      <c r="A846" s="211"/>
      <c r="B846" s="211"/>
      <c r="C846" s="211"/>
      <c r="D846" s="211"/>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row>
    <row r="847" spans="1:26" ht="15.75" customHeight="1" x14ac:dyDescent="0.2">
      <c r="A847" s="211"/>
      <c r="B847" s="211"/>
      <c r="C847" s="211"/>
      <c r="D847" s="211"/>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row>
    <row r="848" spans="1:26" ht="15.75" customHeight="1" x14ac:dyDescent="0.2">
      <c r="A848" s="211"/>
      <c r="B848" s="211"/>
      <c r="C848" s="211"/>
      <c r="D848" s="211"/>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row>
    <row r="849" spans="1:26" ht="15.75" customHeight="1" x14ac:dyDescent="0.2">
      <c r="A849" s="211"/>
      <c r="B849" s="211"/>
      <c r="C849" s="211"/>
      <c r="D849" s="211"/>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row>
    <row r="850" spans="1:26" ht="15.75" customHeight="1" x14ac:dyDescent="0.2">
      <c r="A850" s="211"/>
      <c r="B850" s="211"/>
      <c r="C850" s="211"/>
      <c r="D850" s="211"/>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row>
    <row r="851" spans="1:26" ht="15.75" customHeight="1" x14ac:dyDescent="0.2">
      <c r="A851" s="211"/>
      <c r="B851" s="211"/>
      <c r="C851" s="211"/>
      <c r="D851" s="211"/>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row>
    <row r="852" spans="1:26" ht="15.75" customHeight="1" x14ac:dyDescent="0.2">
      <c r="A852" s="211"/>
      <c r="B852" s="211"/>
      <c r="C852" s="211"/>
      <c r="D852" s="211"/>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row>
    <row r="853" spans="1:26" ht="15.75" customHeight="1" x14ac:dyDescent="0.2">
      <c r="A853" s="211"/>
      <c r="B853" s="211"/>
      <c r="C853" s="211"/>
      <c r="D853" s="211"/>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row>
    <row r="854" spans="1:26" ht="15.75" customHeight="1" x14ac:dyDescent="0.2">
      <c r="A854" s="211"/>
      <c r="B854" s="211"/>
      <c r="C854" s="211"/>
      <c r="D854" s="211"/>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row>
    <row r="855" spans="1:26" ht="15.75" customHeight="1" x14ac:dyDescent="0.2">
      <c r="A855" s="211"/>
      <c r="B855" s="211"/>
      <c r="C855" s="211"/>
      <c r="D855" s="211"/>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row>
    <row r="856" spans="1:26" ht="15.75" customHeight="1" x14ac:dyDescent="0.2">
      <c r="A856" s="211"/>
      <c r="B856" s="211"/>
      <c r="C856" s="211"/>
      <c r="D856" s="211"/>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row>
    <row r="857" spans="1:26" ht="15.75" customHeight="1" x14ac:dyDescent="0.2">
      <c r="A857" s="211"/>
      <c r="B857" s="211"/>
      <c r="C857" s="211"/>
      <c r="D857" s="211"/>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row>
    <row r="858" spans="1:26" ht="15.75" customHeight="1" x14ac:dyDescent="0.2">
      <c r="A858" s="211"/>
      <c r="B858" s="211"/>
      <c r="C858" s="211"/>
      <c r="D858" s="211"/>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row>
    <row r="859" spans="1:26" ht="15.75" customHeight="1" x14ac:dyDescent="0.2">
      <c r="A859" s="211"/>
      <c r="B859" s="211"/>
      <c r="C859" s="211"/>
      <c r="D859" s="211"/>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row>
    <row r="860" spans="1:26" ht="15.75" customHeight="1" x14ac:dyDescent="0.2">
      <c r="A860" s="211"/>
      <c r="B860" s="211"/>
      <c r="C860" s="211"/>
      <c r="D860" s="211"/>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row>
    <row r="861" spans="1:26" ht="15.75" customHeight="1" x14ac:dyDescent="0.2">
      <c r="A861" s="211"/>
      <c r="B861" s="211"/>
      <c r="C861" s="211"/>
      <c r="D861" s="211"/>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row>
    <row r="862" spans="1:26" ht="15.75" customHeight="1" x14ac:dyDescent="0.2">
      <c r="A862" s="211"/>
      <c r="B862" s="211"/>
      <c r="C862" s="211"/>
      <c r="D862" s="211"/>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row>
    <row r="863" spans="1:26" ht="15.75" customHeight="1" x14ac:dyDescent="0.2">
      <c r="A863" s="211"/>
      <c r="B863" s="211"/>
      <c r="C863" s="211"/>
      <c r="D863" s="211"/>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row>
    <row r="864" spans="1:26" ht="15.75" customHeight="1" x14ac:dyDescent="0.2">
      <c r="A864" s="211"/>
      <c r="B864" s="211"/>
      <c r="C864" s="211"/>
      <c r="D864" s="211"/>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row>
    <row r="865" spans="1:26" ht="15.75" customHeight="1" x14ac:dyDescent="0.2">
      <c r="A865" s="211"/>
      <c r="B865" s="211"/>
      <c r="C865" s="211"/>
      <c r="D865" s="211"/>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row>
    <row r="866" spans="1:26" ht="15.75" customHeight="1" x14ac:dyDescent="0.2">
      <c r="A866" s="211"/>
      <c r="B866" s="211"/>
      <c r="C866" s="211"/>
      <c r="D866" s="211"/>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row>
    <row r="867" spans="1:26" ht="15.75" customHeight="1" x14ac:dyDescent="0.2">
      <c r="A867" s="211"/>
      <c r="B867" s="211"/>
      <c r="C867" s="211"/>
      <c r="D867" s="211"/>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row>
    <row r="868" spans="1:26" ht="15.75" customHeight="1" x14ac:dyDescent="0.2">
      <c r="A868" s="211"/>
      <c r="B868" s="211"/>
      <c r="C868" s="211"/>
      <c r="D868" s="211"/>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row>
    <row r="869" spans="1:26" ht="15.75" customHeight="1" x14ac:dyDescent="0.2">
      <c r="A869" s="211"/>
      <c r="B869" s="211"/>
      <c r="C869" s="211"/>
      <c r="D869" s="211"/>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row>
    <row r="870" spans="1:26" ht="15.75" customHeight="1" x14ac:dyDescent="0.2">
      <c r="A870" s="211"/>
      <c r="B870" s="211"/>
      <c r="C870" s="211"/>
      <c r="D870" s="211"/>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row>
    <row r="871" spans="1:26" ht="15.75" customHeight="1" x14ac:dyDescent="0.2">
      <c r="A871" s="211"/>
      <c r="B871" s="211"/>
      <c r="C871" s="211"/>
      <c r="D871" s="211"/>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row>
    <row r="872" spans="1:26" ht="15.75" customHeight="1" x14ac:dyDescent="0.2">
      <c r="A872" s="211"/>
      <c r="B872" s="211"/>
      <c r="C872" s="211"/>
      <c r="D872" s="211"/>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row>
    <row r="873" spans="1:26" ht="15.75" customHeight="1" x14ac:dyDescent="0.2">
      <c r="A873" s="211"/>
      <c r="B873" s="211"/>
      <c r="C873" s="211"/>
      <c r="D873" s="211"/>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row>
    <row r="874" spans="1:26" ht="15.75" customHeight="1" x14ac:dyDescent="0.2">
      <c r="A874" s="211"/>
      <c r="B874" s="211"/>
      <c r="C874" s="211"/>
      <c r="D874" s="211"/>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row>
    <row r="875" spans="1:26" ht="15.75" customHeight="1" x14ac:dyDescent="0.2">
      <c r="A875" s="211"/>
      <c r="B875" s="211"/>
      <c r="C875" s="211"/>
      <c r="D875" s="211"/>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row>
    <row r="876" spans="1:26" ht="15.75" customHeight="1" x14ac:dyDescent="0.2">
      <c r="A876" s="211"/>
      <c r="B876" s="211"/>
      <c r="C876" s="211"/>
      <c r="D876" s="211"/>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row>
    <row r="877" spans="1:26" ht="15.75" customHeight="1" x14ac:dyDescent="0.2">
      <c r="A877" s="211"/>
      <c r="B877" s="211"/>
      <c r="C877" s="211"/>
      <c r="D877" s="211"/>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row>
    <row r="878" spans="1:26" ht="15.75" customHeight="1" x14ac:dyDescent="0.2">
      <c r="A878" s="211"/>
      <c r="B878" s="211"/>
      <c r="C878" s="211"/>
      <c r="D878" s="211"/>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row>
    <row r="879" spans="1:26" ht="15.75" customHeight="1" x14ac:dyDescent="0.2">
      <c r="A879" s="211"/>
      <c r="B879" s="211"/>
      <c r="C879" s="211"/>
      <c r="D879" s="211"/>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row>
    <row r="880" spans="1:26" ht="15.75" customHeight="1" x14ac:dyDescent="0.2">
      <c r="A880" s="211"/>
      <c r="B880" s="211"/>
      <c r="C880" s="211"/>
      <c r="D880" s="211"/>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row>
    <row r="881" spans="1:26" ht="15.75" customHeight="1" x14ac:dyDescent="0.2">
      <c r="A881" s="211"/>
      <c r="B881" s="211"/>
      <c r="C881" s="211"/>
      <c r="D881" s="211"/>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row>
    <row r="882" spans="1:26" ht="15.75" customHeight="1" x14ac:dyDescent="0.2">
      <c r="A882" s="211"/>
      <c r="B882" s="211"/>
      <c r="C882" s="211"/>
      <c r="D882" s="211"/>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row>
    <row r="883" spans="1:26" ht="15.75" customHeight="1" x14ac:dyDescent="0.2">
      <c r="A883" s="211"/>
      <c r="B883" s="211"/>
      <c r="C883" s="211"/>
      <c r="D883" s="211"/>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row>
    <row r="884" spans="1:26" ht="15.75" customHeight="1" x14ac:dyDescent="0.2">
      <c r="A884" s="211"/>
      <c r="B884" s="211"/>
      <c r="C884" s="211"/>
      <c r="D884" s="211"/>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row>
    <row r="885" spans="1:26" ht="15.75" customHeight="1" x14ac:dyDescent="0.2">
      <c r="A885" s="211"/>
      <c r="B885" s="211"/>
      <c r="C885" s="211"/>
      <c r="D885" s="211"/>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row>
    <row r="886" spans="1:26" ht="15.75" customHeight="1" x14ac:dyDescent="0.2">
      <c r="A886" s="211"/>
      <c r="B886" s="211"/>
      <c r="C886" s="211"/>
      <c r="D886" s="211"/>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row>
    <row r="887" spans="1:26" ht="15.75" customHeight="1" x14ac:dyDescent="0.2">
      <c r="A887" s="211"/>
      <c r="B887" s="211"/>
      <c r="C887" s="211"/>
      <c r="D887" s="211"/>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row>
    <row r="888" spans="1:26" ht="15.75" customHeight="1" x14ac:dyDescent="0.2">
      <c r="A888" s="211"/>
      <c r="B888" s="211"/>
      <c r="C888" s="211"/>
      <c r="D888" s="211"/>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row>
    <row r="889" spans="1:26" ht="15.75" customHeight="1" x14ac:dyDescent="0.2">
      <c r="A889" s="211"/>
      <c r="B889" s="211"/>
      <c r="C889" s="211"/>
      <c r="D889" s="211"/>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row>
    <row r="890" spans="1:26" ht="15.75" customHeight="1" x14ac:dyDescent="0.2">
      <c r="A890" s="211"/>
      <c r="B890" s="211"/>
      <c r="C890" s="211"/>
      <c r="D890" s="211"/>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row>
    <row r="891" spans="1:26" ht="15.75" customHeight="1" x14ac:dyDescent="0.2">
      <c r="A891" s="211"/>
      <c r="B891" s="211"/>
      <c r="C891" s="211"/>
      <c r="D891" s="211"/>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row>
    <row r="892" spans="1:26" ht="15.75" customHeight="1" x14ac:dyDescent="0.2">
      <c r="A892" s="211"/>
      <c r="B892" s="211"/>
      <c r="C892" s="211"/>
      <c r="D892" s="211"/>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row>
    <row r="893" spans="1:26" ht="15.75" customHeight="1" x14ac:dyDescent="0.2">
      <c r="A893" s="211"/>
      <c r="B893" s="211"/>
      <c r="C893" s="211"/>
      <c r="D893" s="211"/>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row>
    <row r="894" spans="1:26" ht="15.75" customHeight="1" x14ac:dyDescent="0.2">
      <c r="A894" s="211"/>
      <c r="B894" s="211"/>
      <c r="C894" s="211"/>
      <c r="D894" s="211"/>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row>
    <row r="895" spans="1:26" ht="15.75" customHeight="1" x14ac:dyDescent="0.2">
      <c r="A895" s="211"/>
      <c r="B895" s="211"/>
      <c r="C895" s="211"/>
      <c r="D895" s="211"/>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row>
    <row r="896" spans="1:26" ht="15.75" customHeight="1" x14ac:dyDescent="0.2">
      <c r="A896" s="211"/>
      <c r="B896" s="211"/>
      <c r="C896" s="211"/>
      <c r="D896" s="211"/>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row>
    <row r="897" spans="1:26" ht="15.75" customHeight="1" x14ac:dyDescent="0.2">
      <c r="A897" s="211"/>
      <c r="B897" s="211"/>
      <c r="C897" s="211"/>
      <c r="D897" s="211"/>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row>
    <row r="898" spans="1:26" ht="15.75" customHeight="1" x14ac:dyDescent="0.2">
      <c r="A898" s="211"/>
      <c r="B898" s="211"/>
      <c r="C898" s="211"/>
      <c r="D898" s="211"/>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row>
    <row r="899" spans="1:26" ht="15.75" customHeight="1" x14ac:dyDescent="0.2">
      <c r="A899" s="211"/>
      <c r="B899" s="211"/>
      <c r="C899" s="211"/>
      <c r="D899" s="211"/>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row>
    <row r="900" spans="1:26" ht="15.75" customHeight="1" x14ac:dyDescent="0.2">
      <c r="A900" s="211"/>
      <c r="B900" s="211"/>
      <c r="C900" s="211"/>
      <c r="D900" s="211"/>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row>
    <row r="901" spans="1:26" ht="15.75" customHeight="1" x14ac:dyDescent="0.2">
      <c r="A901" s="211"/>
      <c r="B901" s="211"/>
      <c r="C901" s="211"/>
      <c r="D901" s="211"/>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row>
    <row r="902" spans="1:26" ht="15.75" customHeight="1" x14ac:dyDescent="0.2">
      <c r="A902" s="211"/>
      <c r="B902" s="211"/>
      <c r="C902" s="211"/>
      <c r="D902" s="211"/>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row>
    <row r="903" spans="1:26" ht="15.75" customHeight="1" x14ac:dyDescent="0.2">
      <c r="A903" s="211"/>
      <c r="B903" s="211"/>
      <c r="C903" s="211"/>
      <c r="D903" s="211"/>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row>
    <row r="904" spans="1:26" ht="15.75" customHeight="1" x14ac:dyDescent="0.2">
      <c r="A904" s="211"/>
      <c r="B904" s="211"/>
      <c r="C904" s="211"/>
      <c r="D904" s="211"/>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row>
    <row r="905" spans="1:26" ht="15.75" customHeight="1" x14ac:dyDescent="0.2">
      <c r="A905" s="211"/>
      <c r="B905" s="211"/>
      <c r="C905" s="211"/>
      <c r="D905" s="211"/>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row>
    <row r="906" spans="1:26" ht="15.75" customHeight="1" x14ac:dyDescent="0.2">
      <c r="A906" s="211"/>
      <c r="B906" s="211"/>
      <c r="C906" s="211"/>
      <c r="D906" s="211"/>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row>
    <row r="907" spans="1:26" ht="15.75" customHeight="1" x14ac:dyDescent="0.2">
      <c r="A907" s="211"/>
      <c r="B907" s="211"/>
      <c r="C907" s="211"/>
      <c r="D907" s="211"/>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row>
    <row r="908" spans="1:26" ht="15.75" customHeight="1" x14ac:dyDescent="0.2">
      <c r="A908" s="211"/>
      <c r="B908" s="211"/>
      <c r="C908" s="211"/>
      <c r="D908" s="211"/>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row>
    <row r="909" spans="1:26" ht="15.75" customHeight="1" x14ac:dyDescent="0.2">
      <c r="A909" s="211"/>
      <c r="B909" s="211"/>
      <c r="C909" s="211"/>
      <c r="D909" s="211"/>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row>
    <row r="910" spans="1:26" ht="15.75" customHeight="1" x14ac:dyDescent="0.2">
      <c r="A910" s="211"/>
      <c r="B910" s="211"/>
      <c r="C910" s="211"/>
      <c r="D910" s="211"/>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row>
    <row r="911" spans="1:26" ht="15.75" customHeight="1" x14ac:dyDescent="0.2">
      <c r="A911" s="211"/>
      <c r="B911" s="211"/>
      <c r="C911" s="211"/>
      <c r="D911" s="211"/>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row>
    <row r="912" spans="1:26" ht="15.75" customHeight="1" x14ac:dyDescent="0.2">
      <c r="A912" s="211"/>
      <c r="B912" s="211"/>
      <c r="C912" s="211"/>
      <c r="D912" s="211"/>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row>
    <row r="913" spans="1:26" ht="15.75" customHeight="1" x14ac:dyDescent="0.2">
      <c r="A913" s="211"/>
      <c r="B913" s="211"/>
      <c r="C913" s="211"/>
      <c r="D913" s="211"/>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row>
    <row r="914" spans="1:26" ht="15.75" customHeight="1" x14ac:dyDescent="0.2">
      <c r="A914" s="211"/>
      <c r="B914" s="211"/>
      <c r="C914" s="211"/>
      <c r="D914" s="211"/>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row>
    <row r="915" spans="1:26" ht="15.75" customHeight="1" x14ac:dyDescent="0.2">
      <c r="A915" s="211"/>
      <c r="B915" s="211"/>
      <c r="C915" s="211"/>
      <c r="D915" s="211"/>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row>
    <row r="916" spans="1:26" ht="15.75" customHeight="1" x14ac:dyDescent="0.2">
      <c r="A916" s="211"/>
      <c r="B916" s="211"/>
      <c r="C916" s="211"/>
      <c r="D916" s="211"/>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row>
    <row r="917" spans="1:26" ht="15.75" customHeight="1" x14ac:dyDescent="0.2">
      <c r="A917" s="211"/>
      <c r="B917" s="211"/>
      <c r="C917" s="211"/>
      <c r="D917" s="211"/>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row>
    <row r="918" spans="1:26" ht="15.75" customHeight="1" x14ac:dyDescent="0.2">
      <c r="A918" s="211"/>
      <c r="B918" s="211"/>
      <c r="C918" s="211"/>
      <c r="D918" s="211"/>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row>
    <row r="919" spans="1:26" ht="15.75" customHeight="1" x14ac:dyDescent="0.2">
      <c r="A919" s="211"/>
      <c r="B919" s="211"/>
      <c r="C919" s="211"/>
      <c r="D919" s="211"/>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row>
    <row r="920" spans="1:26" ht="15.75" customHeight="1" x14ac:dyDescent="0.2">
      <c r="A920" s="211"/>
      <c r="B920" s="211"/>
      <c r="C920" s="211"/>
      <c r="D920" s="211"/>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row>
    <row r="921" spans="1:26" ht="15.75" customHeight="1" x14ac:dyDescent="0.2">
      <c r="A921" s="211"/>
      <c r="B921" s="211"/>
      <c r="C921" s="211"/>
      <c r="D921" s="211"/>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row>
    <row r="922" spans="1:26" ht="15.75" customHeight="1" x14ac:dyDescent="0.2">
      <c r="A922" s="211"/>
      <c r="B922" s="211"/>
      <c r="C922" s="211"/>
      <c r="D922" s="211"/>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row>
    <row r="923" spans="1:26" ht="15.75" customHeight="1" x14ac:dyDescent="0.2">
      <c r="A923" s="211"/>
      <c r="B923" s="211"/>
      <c r="C923" s="211"/>
      <c r="D923" s="211"/>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row>
    <row r="924" spans="1:26" ht="15.75" customHeight="1" x14ac:dyDescent="0.2">
      <c r="A924" s="211"/>
      <c r="B924" s="211"/>
      <c r="C924" s="211"/>
      <c r="D924" s="211"/>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row>
    <row r="925" spans="1:26" ht="15.75" customHeight="1" x14ac:dyDescent="0.2">
      <c r="A925" s="211"/>
      <c r="B925" s="211"/>
      <c r="C925" s="211"/>
      <c r="D925" s="211"/>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row>
    <row r="926" spans="1:26" ht="15.75" customHeight="1" x14ac:dyDescent="0.2">
      <c r="A926" s="211"/>
      <c r="B926" s="211"/>
      <c r="C926" s="211"/>
      <c r="D926" s="211"/>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row>
    <row r="927" spans="1:26" ht="15.75" customHeight="1" x14ac:dyDescent="0.2">
      <c r="A927" s="211"/>
      <c r="B927" s="211"/>
      <c r="C927" s="211"/>
      <c r="D927" s="211"/>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row>
    <row r="928" spans="1:26" ht="15.75" customHeight="1" x14ac:dyDescent="0.2">
      <c r="A928" s="211"/>
      <c r="B928" s="211"/>
      <c r="C928" s="211"/>
      <c r="D928" s="211"/>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row>
    <row r="929" spans="1:26" ht="15.75" customHeight="1" x14ac:dyDescent="0.2">
      <c r="A929" s="211"/>
      <c r="B929" s="211"/>
      <c r="C929" s="211"/>
      <c r="D929" s="211"/>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row>
    <row r="930" spans="1:26" ht="15.75" customHeight="1" x14ac:dyDescent="0.2">
      <c r="A930" s="211"/>
      <c r="B930" s="211"/>
      <c r="C930" s="211"/>
      <c r="D930" s="211"/>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row>
    <row r="931" spans="1:26" ht="15.75" customHeight="1" x14ac:dyDescent="0.2">
      <c r="A931" s="211"/>
      <c r="B931" s="211"/>
      <c r="C931" s="211"/>
      <c r="D931" s="211"/>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row>
    <row r="932" spans="1:26" ht="15.75" customHeight="1" x14ac:dyDescent="0.2">
      <c r="A932" s="211"/>
      <c r="B932" s="211"/>
      <c r="C932" s="211"/>
      <c r="D932" s="211"/>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row>
    <row r="933" spans="1:26" ht="15.75" customHeight="1" x14ac:dyDescent="0.2">
      <c r="A933" s="211"/>
      <c r="B933" s="211"/>
      <c r="C933" s="211"/>
      <c r="D933" s="211"/>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row>
    <row r="934" spans="1:26" ht="15.75" customHeight="1" x14ac:dyDescent="0.2">
      <c r="A934" s="211"/>
      <c r="B934" s="211"/>
      <c r="C934" s="211"/>
      <c r="D934" s="211"/>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row>
    <row r="935" spans="1:26" ht="15.75" customHeight="1" x14ac:dyDescent="0.2">
      <c r="A935" s="211"/>
      <c r="B935" s="211"/>
      <c r="C935" s="211"/>
      <c r="D935" s="211"/>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row>
    <row r="936" spans="1:26" ht="15.75" customHeight="1" x14ac:dyDescent="0.2">
      <c r="A936" s="211"/>
      <c r="B936" s="211"/>
      <c r="C936" s="211"/>
      <c r="D936" s="211"/>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row>
    <row r="937" spans="1:26" ht="15.75" customHeight="1" x14ac:dyDescent="0.2">
      <c r="A937" s="211"/>
      <c r="B937" s="211"/>
      <c r="C937" s="211"/>
      <c r="D937" s="211"/>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row>
    <row r="938" spans="1:26" ht="15.75" customHeight="1" x14ac:dyDescent="0.2">
      <c r="A938" s="211"/>
      <c r="B938" s="211"/>
      <c r="C938" s="211"/>
      <c r="D938" s="211"/>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row>
    <row r="939" spans="1:26" ht="15.75" customHeight="1" x14ac:dyDescent="0.2">
      <c r="A939" s="211"/>
      <c r="B939" s="211"/>
      <c r="C939" s="211"/>
      <c r="D939" s="211"/>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row>
    <row r="940" spans="1:26" ht="15.75" customHeight="1" x14ac:dyDescent="0.2">
      <c r="A940" s="211"/>
      <c r="B940" s="211"/>
      <c r="C940" s="211"/>
      <c r="D940" s="211"/>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row>
    <row r="941" spans="1:26" ht="15.75" customHeight="1" x14ac:dyDescent="0.2">
      <c r="A941" s="211"/>
      <c r="B941" s="211"/>
      <c r="C941" s="211"/>
      <c r="D941" s="211"/>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row>
    <row r="942" spans="1:26" ht="15.75" customHeight="1" x14ac:dyDescent="0.2">
      <c r="A942" s="211"/>
      <c r="B942" s="211"/>
      <c r="C942" s="211"/>
      <c r="D942" s="211"/>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row>
    <row r="943" spans="1:26" ht="15.75" customHeight="1" x14ac:dyDescent="0.2">
      <c r="A943" s="211"/>
      <c r="B943" s="211"/>
      <c r="C943" s="211"/>
      <c r="D943" s="211"/>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row>
    <row r="944" spans="1:26" ht="15.75" customHeight="1" x14ac:dyDescent="0.2">
      <c r="A944" s="211"/>
      <c r="B944" s="211"/>
      <c r="C944" s="211"/>
      <c r="D944" s="211"/>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row>
    <row r="945" spans="1:26" ht="15.75" customHeight="1" x14ac:dyDescent="0.2">
      <c r="A945" s="211"/>
      <c r="B945" s="211"/>
      <c r="C945" s="211"/>
      <c r="D945" s="211"/>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row>
    <row r="946" spans="1:26" ht="15.75" customHeight="1" x14ac:dyDescent="0.2">
      <c r="A946" s="211"/>
      <c r="B946" s="211"/>
      <c r="C946" s="211"/>
      <c r="D946" s="211"/>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row>
    <row r="947" spans="1:26" ht="15.75" customHeight="1" x14ac:dyDescent="0.2">
      <c r="A947" s="211"/>
      <c r="B947" s="211"/>
      <c r="C947" s="211"/>
      <c r="D947" s="211"/>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row>
    <row r="948" spans="1:26" ht="15.75" customHeight="1" x14ac:dyDescent="0.2">
      <c r="A948" s="211"/>
      <c r="B948" s="211"/>
      <c r="C948" s="211"/>
      <c r="D948" s="211"/>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row>
    <row r="949" spans="1:26" ht="15.75" customHeight="1" x14ac:dyDescent="0.2">
      <c r="A949" s="211"/>
      <c r="B949" s="211"/>
      <c r="C949" s="211"/>
      <c r="D949" s="211"/>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row>
    <row r="950" spans="1:26" ht="15.75" customHeight="1" x14ac:dyDescent="0.2">
      <c r="A950" s="211"/>
      <c r="B950" s="211"/>
      <c r="C950" s="211"/>
      <c r="D950" s="211"/>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row>
    <row r="951" spans="1:26" ht="15.75" customHeight="1" x14ac:dyDescent="0.2">
      <c r="A951" s="211"/>
      <c r="B951" s="211"/>
      <c r="C951" s="211"/>
      <c r="D951" s="211"/>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row>
    <row r="952" spans="1:26" ht="15.75" customHeight="1" x14ac:dyDescent="0.2">
      <c r="A952" s="211"/>
      <c r="B952" s="211"/>
      <c r="C952" s="211"/>
      <c r="D952" s="211"/>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row>
    <row r="953" spans="1:26" ht="15.75" customHeight="1" x14ac:dyDescent="0.2">
      <c r="A953" s="211"/>
      <c r="B953" s="211"/>
      <c r="C953" s="211"/>
      <c r="D953" s="211"/>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row>
    <row r="954" spans="1:26" ht="15.75" customHeight="1" x14ac:dyDescent="0.2">
      <c r="A954" s="211"/>
      <c r="B954" s="211"/>
      <c r="C954" s="211"/>
      <c r="D954" s="211"/>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row>
    <row r="955" spans="1:26" ht="15.75" customHeight="1" x14ac:dyDescent="0.2">
      <c r="A955" s="211"/>
      <c r="B955" s="211"/>
      <c r="C955" s="211"/>
      <c r="D955" s="211"/>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row>
    <row r="956" spans="1:26" ht="15.75" customHeight="1" x14ac:dyDescent="0.2">
      <c r="A956" s="211"/>
      <c r="B956" s="211"/>
      <c r="C956" s="211"/>
      <c r="D956" s="211"/>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row>
    <row r="957" spans="1:26" ht="15.75" customHeight="1" x14ac:dyDescent="0.2">
      <c r="A957" s="211"/>
      <c r="B957" s="211"/>
      <c r="C957" s="211"/>
      <c r="D957" s="211"/>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row>
    <row r="958" spans="1:26" ht="15.75" customHeight="1" x14ac:dyDescent="0.2">
      <c r="A958" s="211"/>
      <c r="B958" s="211"/>
      <c r="C958" s="211"/>
      <c r="D958" s="211"/>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row>
    <row r="959" spans="1:26" ht="15.75" customHeight="1" x14ac:dyDescent="0.2">
      <c r="A959" s="211"/>
      <c r="B959" s="211"/>
      <c r="C959" s="211"/>
      <c r="D959" s="211"/>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row>
    <row r="960" spans="1:26" ht="15.75" customHeight="1" x14ac:dyDescent="0.2">
      <c r="A960" s="211"/>
      <c r="B960" s="211"/>
      <c r="C960" s="211"/>
      <c r="D960" s="211"/>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row>
    <row r="961" spans="1:26" ht="15.75" customHeight="1" x14ac:dyDescent="0.2">
      <c r="A961" s="211"/>
      <c r="B961" s="211"/>
      <c r="C961" s="211"/>
      <c r="D961" s="211"/>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row>
    <row r="962" spans="1:26" ht="15.75" customHeight="1" x14ac:dyDescent="0.2">
      <c r="A962" s="211"/>
      <c r="B962" s="211"/>
      <c r="C962" s="211"/>
      <c r="D962" s="211"/>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row>
    <row r="963" spans="1:26" ht="15.75" customHeight="1" x14ac:dyDescent="0.2">
      <c r="A963" s="211"/>
      <c r="B963" s="211"/>
      <c r="C963" s="211"/>
      <c r="D963" s="211"/>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row>
    <row r="964" spans="1:26" ht="15.75" customHeight="1" x14ac:dyDescent="0.2">
      <c r="A964" s="211"/>
      <c r="B964" s="211"/>
      <c r="C964" s="211"/>
      <c r="D964" s="211"/>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row>
    <row r="965" spans="1:26" ht="15.75" customHeight="1" x14ac:dyDescent="0.2">
      <c r="A965" s="211"/>
      <c r="B965" s="211"/>
      <c r="C965" s="211"/>
      <c r="D965" s="211"/>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row>
    <row r="966" spans="1:26" ht="15.75" customHeight="1" x14ac:dyDescent="0.2">
      <c r="A966" s="211"/>
      <c r="B966" s="211"/>
      <c r="C966" s="211"/>
      <c r="D966" s="211"/>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row>
    <row r="967" spans="1:26" ht="15.75" customHeight="1" x14ac:dyDescent="0.2">
      <c r="A967" s="211"/>
      <c r="B967" s="211"/>
      <c r="C967" s="211"/>
      <c r="D967" s="211"/>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row>
    <row r="968" spans="1:26" ht="15.75" customHeight="1" x14ac:dyDescent="0.2">
      <c r="A968" s="211"/>
      <c r="B968" s="211"/>
      <c r="C968" s="211"/>
      <c r="D968" s="211"/>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row>
    <row r="969" spans="1:26" ht="15.75" customHeight="1" x14ac:dyDescent="0.2">
      <c r="A969" s="211"/>
      <c r="B969" s="211"/>
      <c r="C969" s="211"/>
      <c r="D969" s="211"/>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row>
    <row r="970" spans="1:26" ht="15.75" customHeight="1" x14ac:dyDescent="0.2">
      <c r="A970" s="211"/>
      <c r="B970" s="211"/>
      <c r="C970" s="211"/>
      <c r="D970" s="211"/>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row>
    <row r="971" spans="1:26" ht="15.75" customHeight="1" x14ac:dyDescent="0.2">
      <c r="A971" s="211"/>
      <c r="B971" s="211"/>
      <c r="C971" s="211"/>
      <c r="D971" s="211"/>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row>
    <row r="972" spans="1:26" ht="15.75" customHeight="1" x14ac:dyDescent="0.2">
      <c r="A972" s="211"/>
      <c r="B972" s="211"/>
      <c r="C972" s="211"/>
      <c r="D972" s="211"/>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row>
    <row r="973" spans="1:26" ht="15.75" customHeight="1" x14ac:dyDescent="0.2">
      <c r="A973" s="211"/>
      <c r="B973" s="211"/>
      <c r="C973" s="211"/>
      <c r="D973" s="211"/>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row>
    <row r="974" spans="1:26" ht="15.75" customHeight="1" x14ac:dyDescent="0.2">
      <c r="A974" s="211"/>
      <c r="B974" s="211"/>
      <c r="C974" s="211"/>
      <c r="D974" s="211"/>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row>
    <row r="975" spans="1:26" ht="15.75" customHeight="1" x14ac:dyDescent="0.2">
      <c r="A975" s="211"/>
      <c r="B975" s="211"/>
      <c r="C975" s="211"/>
      <c r="D975" s="211"/>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row>
    <row r="976" spans="1:26" ht="15.75" customHeight="1" x14ac:dyDescent="0.2">
      <c r="A976" s="211"/>
      <c r="B976" s="211"/>
      <c r="C976" s="211"/>
      <c r="D976" s="211"/>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row>
    <row r="977" spans="1:26" ht="15.75" customHeight="1" x14ac:dyDescent="0.2">
      <c r="A977" s="211"/>
      <c r="B977" s="211"/>
      <c r="C977" s="211"/>
      <c r="D977" s="211"/>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row>
    <row r="978" spans="1:26" ht="15.75" customHeight="1" x14ac:dyDescent="0.2">
      <c r="A978" s="211"/>
      <c r="B978" s="211"/>
      <c r="C978" s="211"/>
      <c r="D978" s="211"/>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row>
    <row r="979" spans="1:26" ht="15.75" customHeight="1" x14ac:dyDescent="0.2">
      <c r="A979" s="211"/>
      <c r="B979" s="211"/>
      <c r="C979" s="211"/>
      <c r="D979" s="211"/>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row>
    <row r="980" spans="1:26" ht="15.75" customHeight="1" x14ac:dyDescent="0.2">
      <c r="A980" s="211"/>
      <c r="B980" s="211"/>
      <c r="C980" s="211"/>
      <c r="D980" s="211"/>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row>
    <row r="981" spans="1:26" ht="15.75" customHeight="1" x14ac:dyDescent="0.2">
      <c r="A981" s="211"/>
      <c r="B981" s="211"/>
      <c r="C981" s="211"/>
      <c r="D981" s="211"/>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row>
    <row r="982" spans="1:26" ht="15.75" customHeight="1" x14ac:dyDescent="0.2">
      <c r="A982" s="211"/>
      <c r="B982" s="211"/>
      <c r="C982" s="211"/>
      <c r="D982" s="211"/>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row>
    <row r="983" spans="1:26" ht="15.75" customHeight="1" x14ac:dyDescent="0.2">
      <c r="A983" s="211"/>
      <c r="B983" s="211"/>
      <c r="C983" s="211"/>
      <c r="D983" s="211"/>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row>
    <row r="984" spans="1:26" ht="15.75" customHeight="1" x14ac:dyDescent="0.2">
      <c r="A984" s="211"/>
      <c r="B984" s="211"/>
      <c r="C984" s="211"/>
      <c r="D984" s="211"/>
      <c r="E984" s="211"/>
      <c r="F984" s="211"/>
      <c r="G984" s="211"/>
      <c r="H984" s="211"/>
      <c r="I984" s="211"/>
      <c r="J984" s="211"/>
      <c r="K984" s="211"/>
      <c r="L984" s="211"/>
      <c r="M984" s="211"/>
      <c r="N984" s="211"/>
      <c r="O984" s="211"/>
      <c r="P984" s="211"/>
      <c r="Q984" s="211"/>
      <c r="R984" s="211"/>
      <c r="S984" s="211"/>
      <c r="T984" s="211"/>
      <c r="U984" s="211"/>
      <c r="V984" s="211"/>
      <c r="W984" s="211"/>
      <c r="X984" s="211"/>
      <c r="Y984" s="211"/>
      <c r="Z984" s="211"/>
    </row>
    <row r="985" spans="1:26" ht="15.75" customHeight="1" x14ac:dyDescent="0.2">
      <c r="A985" s="211"/>
      <c r="B985" s="211"/>
      <c r="C985" s="211"/>
      <c r="D985" s="211"/>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row>
    <row r="986" spans="1:26" ht="15.75" customHeight="1" x14ac:dyDescent="0.2">
      <c r="A986" s="211"/>
      <c r="B986" s="211"/>
      <c r="C986" s="211"/>
      <c r="D986" s="211"/>
      <c r="E986" s="211"/>
      <c r="F986" s="211"/>
      <c r="G986" s="211"/>
      <c r="H986" s="211"/>
      <c r="I986" s="211"/>
      <c r="J986" s="211"/>
      <c r="K986" s="211"/>
      <c r="L986" s="211"/>
      <c r="M986" s="211"/>
      <c r="N986" s="211"/>
      <c r="O986" s="211"/>
      <c r="P986" s="211"/>
      <c r="Q986" s="211"/>
      <c r="R986" s="211"/>
      <c r="S986" s="211"/>
      <c r="T986" s="211"/>
      <c r="U986" s="211"/>
      <c r="V986" s="211"/>
      <c r="W986" s="211"/>
      <c r="X986" s="211"/>
      <c r="Y986" s="211"/>
      <c r="Z986" s="211"/>
    </row>
    <row r="987" spans="1:26" ht="15.75" customHeight="1" x14ac:dyDescent="0.2">
      <c r="A987" s="211"/>
      <c r="B987" s="211"/>
      <c r="C987" s="211"/>
      <c r="D987" s="211"/>
      <c r="E987" s="211"/>
      <c r="F987" s="211"/>
      <c r="G987" s="211"/>
      <c r="H987" s="211"/>
      <c r="I987" s="211"/>
      <c r="J987" s="211"/>
      <c r="K987" s="211"/>
      <c r="L987" s="211"/>
      <c r="M987" s="211"/>
      <c r="N987" s="211"/>
      <c r="O987" s="211"/>
      <c r="P987" s="211"/>
      <c r="Q987" s="211"/>
      <c r="R987" s="211"/>
      <c r="S987" s="211"/>
      <c r="T987" s="211"/>
      <c r="U987" s="211"/>
      <c r="V987" s="211"/>
      <c r="W987" s="211"/>
      <c r="X987" s="211"/>
      <c r="Y987" s="211"/>
      <c r="Z987" s="211"/>
    </row>
    <row r="988" spans="1:26" ht="15.75" customHeight="1" x14ac:dyDescent="0.2">
      <c r="A988" s="211"/>
      <c r="B988" s="211"/>
      <c r="C988" s="211"/>
      <c r="D988" s="211"/>
      <c r="E988" s="211"/>
      <c r="F988" s="211"/>
      <c r="G988" s="211"/>
      <c r="H988" s="211"/>
      <c r="I988" s="211"/>
      <c r="J988" s="211"/>
      <c r="K988" s="211"/>
      <c r="L988" s="211"/>
      <c r="M988" s="211"/>
      <c r="N988" s="211"/>
      <c r="O988" s="211"/>
      <c r="P988" s="211"/>
      <c r="Q988" s="211"/>
      <c r="R988" s="211"/>
      <c r="S988" s="211"/>
      <c r="T988" s="211"/>
      <c r="U988" s="211"/>
      <c r="V988" s="211"/>
      <c r="W988" s="211"/>
      <c r="X988" s="211"/>
      <c r="Y988" s="211"/>
      <c r="Z988" s="211"/>
    </row>
    <row r="989" spans="1:26" ht="15.75" customHeight="1" x14ac:dyDescent="0.2">
      <c r="A989" s="211"/>
      <c r="B989" s="211"/>
      <c r="C989" s="211"/>
      <c r="D989" s="211"/>
      <c r="E989" s="211"/>
      <c r="F989" s="211"/>
      <c r="G989" s="211"/>
      <c r="H989" s="211"/>
      <c r="I989" s="211"/>
      <c r="J989" s="211"/>
      <c r="K989" s="211"/>
      <c r="L989" s="211"/>
      <c r="M989" s="211"/>
      <c r="N989" s="211"/>
      <c r="O989" s="211"/>
      <c r="P989" s="211"/>
      <c r="Q989" s="211"/>
      <c r="R989" s="211"/>
      <c r="S989" s="211"/>
      <c r="T989" s="211"/>
      <c r="U989" s="211"/>
      <c r="V989" s="211"/>
      <c r="W989" s="211"/>
      <c r="X989" s="211"/>
      <c r="Y989" s="211"/>
      <c r="Z989" s="211"/>
    </row>
    <row r="990" spans="1:26" ht="15.75" customHeight="1" x14ac:dyDescent="0.2">
      <c r="A990" s="211"/>
      <c r="B990" s="211"/>
      <c r="C990" s="211"/>
      <c r="D990" s="211"/>
      <c r="E990" s="211"/>
      <c r="F990" s="211"/>
      <c r="G990" s="211"/>
      <c r="H990" s="211"/>
      <c r="I990" s="211"/>
      <c r="J990" s="211"/>
      <c r="K990" s="211"/>
      <c r="L990" s="211"/>
      <c r="M990" s="211"/>
      <c r="N990" s="211"/>
      <c r="O990" s="211"/>
      <c r="P990" s="211"/>
      <c r="Q990" s="211"/>
      <c r="R990" s="211"/>
      <c r="S990" s="211"/>
      <c r="T990" s="211"/>
      <c r="U990" s="211"/>
      <c r="V990" s="211"/>
      <c r="W990" s="211"/>
      <c r="X990" s="211"/>
      <c r="Y990" s="211"/>
      <c r="Z990" s="211"/>
    </row>
    <row r="991" spans="1:26" ht="15.75" customHeight="1" x14ac:dyDescent="0.2">
      <c r="A991" s="211"/>
      <c r="B991" s="211"/>
      <c r="C991" s="211"/>
      <c r="D991" s="211"/>
      <c r="E991" s="211"/>
      <c r="F991" s="211"/>
      <c r="G991" s="211"/>
      <c r="H991" s="211"/>
      <c r="I991" s="211"/>
      <c r="J991" s="211"/>
      <c r="K991" s="211"/>
      <c r="L991" s="211"/>
      <c r="M991" s="211"/>
      <c r="N991" s="211"/>
      <c r="O991" s="211"/>
      <c r="P991" s="211"/>
      <c r="Q991" s="211"/>
      <c r="R991" s="211"/>
      <c r="S991" s="211"/>
      <c r="T991" s="211"/>
      <c r="U991" s="211"/>
      <c r="V991" s="211"/>
      <c r="W991" s="211"/>
      <c r="X991" s="211"/>
      <c r="Y991" s="211"/>
      <c r="Z991" s="211"/>
    </row>
    <row r="992" spans="1:26" ht="15.75" customHeight="1" x14ac:dyDescent="0.2">
      <c r="A992" s="211"/>
      <c r="B992" s="211"/>
      <c r="C992" s="211"/>
      <c r="D992" s="211"/>
      <c r="E992" s="211"/>
      <c r="F992" s="211"/>
      <c r="G992" s="211"/>
      <c r="H992" s="211"/>
      <c r="I992" s="211"/>
      <c r="J992" s="211"/>
      <c r="K992" s="211"/>
      <c r="L992" s="211"/>
      <c r="M992" s="211"/>
      <c r="N992" s="211"/>
      <c r="O992" s="211"/>
      <c r="P992" s="211"/>
      <c r="Q992" s="211"/>
      <c r="R992" s="211"/>
      <c r="S992" s="211"/>
      <c r="T992" s="211"/>
      <c r="U992" s="211"/>
      <c r="V992" s="211"/>
      <c r="W992" s="211"/>
      <c r="X992" s="211"/>
      <c r="Y992" s="211"/>
      <c r="Z992" s="211"/>
    </row>
    <row r="993" spans="1:26" ht="15.75" customHeight="1" x14ac:dyDescent="0.2">
      <c r="A993" s="211"/>
      <c r="B993" s="211"/>
      <c r="C993" s="211"/>
      <c r="D993" s="211"/>
      <c r="E993" s="211"/>
      <c r="F993" s="211"/>
      <c r="G993" s="211"/>
      <c r="H993" s="211"/>
      <c r="I993" s="211"/>
      <c r="J993" s="211"/>
      <c r="K993" s="211"/>
      <c r="L993" s="211"/>
      <c r="M993" s="211"/>
      <c r="N993" s="211"/>
      <c r="O993" s="211"/>
      <c r="P993" s="211"/>
      <c r="Q993" s="211"/>
      <c r="R993" s="211"/>
      <c r="S993" s="211"/>
      <c r="T993" s="211"/>
      <c r="U993" s="211"/>
      <c r="V993" s="211"/>
      <c r="W993" s="211"/>
      <c r="X993" s="211"/>
      <c r="Y993" s="211"/>
      <c r="Z993" s="211"/>
    </row>
    <row r="994" spans="1:26" ht="15.75" customHeight="1" x14ac:dyDescent="0.2">
      <c r="A994" s="211"/>
      <c r="B994" s="211"/>
      <c r="C994" s="211"/>
      <c r="D994" s="211"/>
      <c r="E994" s="211"/>
      <c r="F994" s="211"/>
      <c r="G994" s="211"/>
      <c r="H994" s="211"/>
      <c r="I994" s="211"/>
      <c r="J994" s="211"/>
      <c r="K994" s="211"/>
      <c r="L994" s="211"/>
      <c r="M994" s="211"/>
      <c r="N994" s="211"/>
      <c r="O994" s="211"/>
      <c r="P994" s="211"/>
      <c r="Q994" s="211"/>
      <c r="R994" s="211"/>
      <c r="S994" s="211"/>
      <c r="T994" s="211"/>
      <c r="U994" s="211"/>
      <c r="V994" s="211"/>
      <c r="W994" s="211"/>
      <c r="X994" s="211"/>
      <c r="Y994" s="211"/>
      <c r="Z994" s="211"/>
    </row>
    <row r="995" spans="1:26" ht="15.75" customHeight="1" x14ac:dyDescent="0.2">
      <c r="A995" s="211"/>
      <c r="B995" s="211"/>
      <c r="C995" s="211"/>
      <c r="D995" s="211"/>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row>
    <row r="996" spans="1:26" ht="15.75" customHeight="1" x14ac:dyDescent="0.2">
      <c r="A996" s="211"/>
      <c r="B996" s="211"/>
      <c r="C996" s="211"/>
      <c r="D996" s="211"/>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1"/>
    </row>
    <row r="997" spans="1:26" ht="15.75" customHeight="1" x14ac:dyDescent="0.2">
      <c r="A997" s="211"/>
      <c r="B997" s="211"/>
      <c r="C997" s="211"/>
      <c r="D997" s="211"/>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row>
    <row r="998" spans="1:26" ht="15.75" customHeight="1" x14ac:dyDescent="0.2">
      <c r="A998" s="211"/>
      <c r="B998" s="211"/>
      <c r="C998" s="211"/>
      <c r="D998" s="211"/>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1"/>
    </row>
  </sheetData>
  <pageMargins left="0.25" right="0.25" top="0.75" bottom="0.75" header="0.3" footer="0.3"/>
  <pageSetup orientation="landscape" r:id="rId1"/>
  <rowBreaks count="4" manualBreakCount="4">
    <brk id="8" man="1"/>
    <brk id="16" man="1"/>
    <brk id="24" man="1"/>
    <brk id="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zoomScale="80" zoomScaleNormal="80" workbookViewId="0">
      <selection sqref="A1:Q1"/>
    </sheetView>
  </sheetViews>
  <sheetFormatPr defaultColWidth="8.42578125" defaultRowHeight="12.75" x14ac:dyDescent="0.2"/>
  <cols>
    <col min="5" max="5" width="17.42578125" customWidth="1"/>
  </cols>
  <sheetData>
    <row r="1" spans="1:19" s="2" customFormat="1" ht="30" customHeight="1" x14ac:dyDescent="0.2">
      <c r="A1" s="296" t="s">
        <v>58</v>
      </c>
      <c r="B1" s="296"/>
      <c r="C1" s="296"/>
      <c r="D1" s="296"/>
      <c r="E1" s="296"/>
      <c r="F1" s="296"/>
      <c r="G1" s="296"/>
      <c r="H1" s="296"/>
      <c r="I1" s="296"/>
      <c r="J1" s="296"/>
      <c r="K1" s="296"/>
      <c r="L1" s="296"/>
      <c r="M1" s="296"/>
      <c r="N1" s="296"/>
      <c r="O1" s="296"/>
      <c r="P1" s="296"/>
      <c r="Q1" s="296"/>
    </row>
    <row r="2" spans="1:19" s="2" customFormat="1" ht="30" customHeight="1" thickBot="1" x14ac:dyDescent="0.25">
      <c r="A2" s="298" t="s">
        <v>59</v>
      </c>
      <c r="B2" s="298"/>
      <c r="C2" s="298"/>
      <c r="D2" s="298"/>
      <c r="E2" s="298"/>
      <c r="F2" s="155"/>
      <c r="G2" s="155"/>
      <c r="H2" s="155"/>
      <c r="I2" s="155"/>
      <c r="J2" s="155"/>
      <c r="K2" s="155"/>
      <c r="L2" s="155"/>
      <c r="M2" s="155"/>
      <c r="N2" s="155"/>
      <c r="O2" s="155"/>
      <c r="P2" s="155"/>
    </row>
    <row r="3" spans="1:19" s="2" customFormat="1" ht="30" customHeight="1" thickBot="1" x14ac:dyDescent="0.25">
      <c r="A3" s="297" t="s">
        <v>60</v>
      </c>
      <c r="B3" s="297"/>
      <c r="C3" s="308" t="s">
        <v>61</v>
      </c>
      <c r="D3" s="309"/>
      <c r="E3" s="309"/>
      <c r="F3" s="309"/>
      <c r="G3" s="309"/>
      <c r="H3" s="309"/>
      <c r="I3" s="309"/>
      <c r="J3" s="309"/>
      <c r="K3" s="309"/>
      <c r="L3" s="309"/>
      <c r="M3" s="309"/>
      <c r="N3" s="309"/>
      <c r="O3" s="309"/>
      <c r="P3" s="309"/>
      <c r="Q3" s="309"/>
      <c r="R3" s="309"/>
      <c r="S3" s="310"/>
    </row>
    <row r="4" spans="1:19" s="5" customFormat="1" ht="30" customHeight="1" thickBot="1" x14ac:dyDescent="0.25">
      <c r="A4" s="297" t="s">
        <v>62</v>
      </c>
      <c r="B4" s="297"/>
      <c r="C4" s="297"/>
      <c r="D4" s="303"/>
      <c r="E4" s="304" t="s">
        <v>63</v>
      </c>
      <c r="F4" s="305"/>
      <c r="G4" s="305"/>
      <c r="H4" s="306"/>
      <c r="I4" s="4"/>
      <c r="J4" s="4"/>
      <c r="K4" s="4"/>
      <c r="L4" s="4"/>
      <c r="M4" s="4"/>
      <c r="N4" s="4"/>
      <c r="O4" s="4"/>
      <c r="P4" s="4"/>
      <c r="Q4" s="4"/>
      <c r="R4" s="4"/>
      <c r="S4" s="4"/>
    </row>
    <row r="5" spans="1:19" s="5" customFormat="1" ht="30" customHeight="1" thickBot="1" x14ac:dyDescent="0.25">
      <c r="A5" s="297" t="s">
        <v>64</v>
      </c>
      <c r="B5" s="297"/>
      <c r="C5" s="297"/>
      <c r="D5" s="297"/>
      <c r="E5" s="297"/>
      <c r="F5" s="297"/>
      <c r="G5" s="297"/>
      <c r="H5" s="4"/>
      <c r="I5" s="4"/>
      <c r="J5" s="4"/>
      <c r="K5" s="4"/>
      <c r="L5" s="4"/>
      <c r="M5" s="4"/>
      <c r="N5" s="4"/>
      <c r="O5" s="4"/>
      <c r="P5" s="4"/>
      <c r="Q5" s="4"/>
      <c r="R5" s="4"/>
      <c r="S5" s="4"/>
    </row>
    <row r="6" spans="1:19" s="5" customFormat="1" ht="30" customHeight="1" thickBot="1" x14ac:dyDescent="0.25">
      <c r="A6" s="299" t="s">
        <v>65</v>
      </c>
      <c r="B6" s="299"/>
      <c r="C6" s="299"/>
      <c r="D6" s="299"/>
      <c r="E6" s="299"/>
      <c r="F6" s="299"/>
      <c r="G6" s="299"/>
      <c r="H6" s="300" t="s">
        <v>66</v>
      </c>
      <c r="I6" s="301"/>
      <c r="J6" s="301"/>
      <c r="K6" s="301"/>
      <c r="L6" s="301"/>
      <c r="M6" s="301"/>
      <c r="N6" s="301"/>
      <c r="O6" s="301"/>
      <c r="P6" s="301"/>
      <c r="Q6" s="302"/>
      <c r="R6" s="4"/>
      <c r="S6" s="4"/>
    </row>
    <row r="7" spans="1:19" s="5" customFormat="1" ht="30" customHeight="1" thickBot="1" x14ac:dyDescent="0.25">
      <c r="A7" s="299" t="s">
        <v>67</v>
      </c>
      <c r="B7" s="299"/>
      <c r="C7" s="299"/>
      <c r="D7" s="299"/>
      <c r="E7" s="299"/>
      <c r="F7" s="299"/>
      <c r="G7" s="299"/>
      <c r="H7" s="307" t="s">
        <v>68</v>
      </c>
      <c r="I7" s="301"/>
      <c r="J7" s="301"/>
      <c r="K7" s="301"/>
      <c r="L7" s="301"/>
      <c r="M7" s="301"/>
      <c r="N7" s="301"/>
      <c r="O7" s="301"/>
      <c r="P7" s="301"/>
      <c r="Q7" s="302"/>
      <c r="R7" s="4"/>
      <c r="S7" s="4"/>
    </row>
    <row r="8" spans="1:19" s="5" customFormat="1" ht="30" customHeight="1" thickBot="1" x14ac:dyDescent="0.25">
      <c r="A8" s="299" t="s">
        <v>69</v>
      </c>
      <c r="B8" s="299"/>
      <c r="C8" s="299"/>
      <c r="D8" s="299"/>
      <c r="E8" s="299"/>
      <c r="F8" s="299"/>
      <c r="G8" s="299"/>
      <c r="H8" s="300" t="s">
        <v>70</v>
      </c>
      <c r="I8" s="301"/>
      <c r="J8" s="301"/>
      <c r="K8" s="301"/>
      <c r="L8" s="301"/>
      <c r="M8" s="301"/>
      <c r="N8" s="301"/>
      <c r="O8" s="301"/>
      <c r="P8" s="301"/>
      <c r="Q8" s="302"/>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00000000-0004-0000-0100-000000000000}"/>
  </hyperlinks>
  <pageMargins left="0.7" right="0.7" top="0.75" bottom="0.75" header="0.3" footer="0.3"/>
  <pageSetup scale="54" orientation="portrait" r:id="rId2"/>
  <headerFooter>
    <oddFooter>&amp;L2022 Six-Year Plan - Institution ID&amp;C&amp;P of &amp;N&amp;R10/11/22</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177FF-9F7C-4584-B966-83A0BA8E2A30}">
  <dimension ref="A1:N24"/>
  <sheetViews>
    <sheetView zoomScale="80" zoomScaleNormal="80" workbookViewId="0">
      <selection sqref="A1:K1"/>
    </sheetView>
  </sheetViews>
  <sheetFormatPr defaultColWidth="8.85546875" defaultRowHeight="12.75" x14ac:dyDescent="0.2"/>
  <cols>
    <col min="1" max="1" width="23" customWidth="1"/>
    <col min="2" max="5" width="20.42578125" customWidth="1"/>
    <col min="7" max="7" width="4.5703125" customWidth="1"/>
    <col min="8" max="8" width="26.42578125" customWidth="1"/>
    <col min="9" max="10" width="20.5703125" customWidth="1"/>
    <col min="11" max="11" width="29.28515625" customWidth="1"/>
  </cols>
  <sheetData>
    <row r="1" spans="1:14" ht="23.25" x14ac:dyDescent="0.35">
      <c r="A1" s="321" t="s">
        <v>71</v>
      </c>
      <c r="B1" s="321"/>
      <c r="C1" s="321"/>
      <c r="D1" s="321"/>
      <c r="E1" s="321"/>
      <c r="F1" s="321"/>
      <c r="G1" s="321"/>
      <c r="H1" s="321"/>
      <c r="I1" s="321"/>
      <c r="J1" s="321"/>
      <c r="K1" s="321"/>
    </row>
    <row r="2" spans="1:14" ht="22.5" customHeight="1" x14ac:dyDescent="0.2">
      <c r="A2" s="313" t="str">
        <f>'[1]Institution ID'!C3</f>
        <v>University of Virginia</v>
      </c>
      <c r="B2" s="313"/>
      <c r="C2" s="313"/>
      <c r="D2" s="313"/>
      <c r="E2" s="313"/>
    </row>
    <row r="3" spans="1:14" ht="15.75" thickBot="1" x14ac:dyDescent="0.25">
      <c r="A3" s="66"/>
      <c r="B3" s="66"/>
      <c r="C3" s="66"/>
      <c r="D3" s="66"/>
      <c r="E3" s="66"/>
    </row>
    <row r="4" spans="1:14" ht="55.5" customHeight="1" thickBot="1" x14ac:dyDescent="0.25">
      <c r="A4" s="322" t="s">
        <v>72</v>
      </c>
      <c r="B4" s="323"/>
      <c r="C4" s="323"/>
      <c r="D4" s="323"/>
      <c r="E4" s="323"/>
      <c r="F4" s="323"/>
      <c r="G4" s="323"/>
      <c r="H4" s="323"/>
      <c r="I4" s="323"/>
      <c r="J4" s="323"/>
      <c r="K4" s="324"/>
    </row>
    <row r="5" spans="1:14" ht="15" x14ac:dyDescent="0.2">
      <c r="A5" s="277"/>
      <c r="B5" s="277"/>
      <c r="C5" s="277"/>
      <c r="D5" s="277"/>
      <c r="E5" s="277"/>
    </row>
    <row r="6" spans="1:14" ht="18.75" thickBot="1" x14ac:dyDescent="0.3">
      <c r="A6" s="314" t="s">
        <v>73</v>
      </c>
      <c r="B6" s="314"/>
      <c r="C6" s="314"/>
      <c r="D6" s="314"/>
      <c r="E6" s="314"/>
      <c r="H6" s="314" t="s">
        <v>73</v>
      </c>
      <c r="I6" s="314"/>
      <c r="J6" s="314"/>
      <c r="K6" s="314"/>
    </row>
    <row r="7" spans="1:14" ht="15.75" thickBot="1" x14ac:dyDescent="0.25">
      <c r="A7" s="278" t="s">
        <v>74</v>
      </c>
      <c r="B7" s="311" t="s">
        <v>75</v>
      </c>
      <c r="C7" s="315"/>
      <c r="D7" s="311" t="s">
        <v>76</v>
      </c>
      <c r="E7" s="315"/>
      <c r="H7" s="311" t="s">
        <v>77</v>
      </c>
      <c r="I7" s="312"/>
      <c r="J7" s="311" t="s">
        <v>78</v>
      </c>
      <c r="K7" s="312"/>
    </row>
    <row r="8" spans="1:14" ht="30.75" thickBot="1" x14ac:dyDescent="0.25">
      <c r="A8" s="278" t="s">
        <v>79</v>
      </c>
      <c r="B8" s="278" t="s">
        <v>80</v>
      </c>
      <c r="C8" s="278" t="s">
        <v>81</v>
      </c>
      <c r="D8" s="278" t="s">
        <v>80</v>
      </c>
      <c r="E8" s="278" t="s">
        <v>81</v>
      </c>
      <c r="H8" s="278" t="s">
        <v>80</v>
      </c>
      <c r="I8" s="278" t="s">
        <v>81</v>
      </c>
      <c r="J8" s="278" t="s">
        <v>80</v>
      </c>
      <c r="K8" s="278" t="s">
        <v>81</v>
      </c>
    </row>
    <row r="9" spans="1:14" ht="15.75" thickBot="1" x14ac:dyDescent="0.25">
      <c r="A9" s="121">
        <f>16520-9</f>
        <v>16511</v>
      </c>
      <c r="B9" s="122">
        <v>17263</v>
      </c>
      <c r="C9" s="92">
        <f>IF(B9=0,"%",B9/A9-1)</f>
        <v>4.5545393979770976E-2</v>
      </c>
      <c r="D9" s="123">
        <v>17868</v>
      </c>
      <c r="E9" s="92">
        <f>IF(D9=0,"%",D9/B9-1)</f>
        <v>3.5046052250477855E-2</v>
      </c>
      <c r="H9" s="276">
        <v>17497</v>
      </c>
      <c r="I9" s="174">
        <f>IF(H9=0,"%",H9/A9-1)</f>
        <v>5.9717763914965749E-2</v>
      </c>
      <c r="J9" s="276">
        <v>18120</v>
      </c>
      <c r="K9" s="174">
        <f>IF(J9=0,"%",J9/H9-1)</f>
        <v>3.5606103903526254E-2</v>
      </c>
      <c r="N9" s="260"/>
    </row>
    <row r="10" spans="1:14" ht="15" x14ac:dyDescent="0.2">
      <c r="A10" s="279"/>
      <c r="B10" s="279"/>
      <c r="C10" s="280"/>
      <c r="D10" s="279"/>
      <c r="E10" s="280"/>
      <c r="H10" s="279"/>
      <c r="I10" s="281"/>
      <c r="J10" s="279"/>
      <c r="K10" s="281"/>
    </row>
    <row r="11" spans="1:14" ht="18.75" thickBot="1" x14ac:dyDescent="0.3">
      <c r="A11" s="314" t="s">
        <v>82</v>
      </c>
      <c r="B11" s="314"/>
      <c r="C11" s="314"/>
      <c r="D11" s="314"/>
      <c r="E11" s="314"/>
      <c r="H11" s="314" t="s">
        <v>82</v>
      </c>
      <c r="I11" s="314"/>
      <c r="J11" s="314"/>
      <c r="K11" s="314"/>
    </row>
    <row r="12" spans="1:14" ht="15.75" thickBot="1" x14ac:dyDescent="0.25">
      <c r="A12" s="278" t="s">
        <v>74</v>
      </c>
      <c r="B12" s="311" t="s">
        <v>75</v>
      </c>
      <c r="C12" s="315"/>
      <c r="D12" s="311" t="s">
        <v>76</v>
      </c>
      <c r="E12" s="315"/>
      <c r="H12" s="311" t="s">
        <v>77</v>
      </c>
      <c r="I12" s="312"/>
      <c r="J12" s="311" t="s">
        <v>78</v>
      </c>
      <c r="K12" s="312"/>
    </row>
    <row r="13" spans="1:14" ht="30.75" thickBot="1" x14ac:dyDescent="0.25">
      <c r="A13" s="278" t="s">
        <v>79</v>
      </c>
      <c r="B13" s="278" t="s">
        <v>80</v>
      </c>
      <c r="C13" s="278" t="s">
        <v>81</v>
      </c>
      <c r="D13" s="278" t="s">
        <v>80</v>
      </c>
      <c r="E13" s="278" t="s">
        <v>81</v>
      </c>
      <c r="H13" s="278" t="s">
        <v>80</v>
      </c>
      <c r="I13" s="278" t="s">
        <v>81</v>
      </c>
      <c r="J13" s="278" t="s">
        <v>80</v>
      </c>
      <c r="K13" s="278" t="s">
        <v>81</v>
      </c>
    </row>
    <row r="14" spans="1:14" ht="15.75" thickBot="1" x14ac:dyDescent="0.25">
      <c r="A14" s="121">
        <f>14658-9</f>
        <v>14649</v>
      </c>
      <c r="B14" s="122">
        <f>A14*1.045</f>
        <v>15308.204999999998</v>
      </c>
      <c r="C14" s="92">
        <f>IF(B14=0,"%",B14/A14-1)</f>
        <v>4.4999999999999929E-2</v>
      </c>
      <c r="D14" s="123">
        <f>B14*1.035</f>
        <v>15843.992174999998</v>
      </c>
      <c r="E14" s="92">
        <f>IF(D14=0,"%",D14/B14-1)</f>
        <v>3.499999999999992E-2</v>
      </c>
      <c r="H14" s="276">
        <v>15339</v>
      </c>
      <c r="I14" s="174">
        <f>IF(H14=0,"%",H14/A14-1)</f>
        <v>4.710219127585491E-2</v>
      </c>
      <c r="J14" s="276">
        <v>15907</v>
      </c>
      <c r="K14" s="174">
        <f>IF(J14=0,"%",J14/H14-1)</f>
        <v>3.7029793337244987E-2</v>
      </c>
      <c r="N14" s="260"/>
    </row>
    <row r="15" spans="1:14" ht="15" x14ac:dyDescent="0.2">
      <c r="A15" s="279"/>
      <c r="B15" s="279"/>
      <c r="C15" s="280"/>
      <c r="D15" s="279"/>
      <c r="E15" s="280"/>
      <c r="H15" s="279"/>
      <c r="I15" s="281"/>
      <c r="J15" s="279"/>
      <c r="K15" s="281"/>
    </row>
    <row r="16" spans="1:14" ht="15" x14ac:dyDescent="0.2">
      <c r="A16" s="277"/>
      <c r="B16" s="277"/>
      <c r="C16" s="277"/>
      <c r="D16" s="277"/>
      <c r="E16" s="277"/>
      <c r="H16" s="277"/>
      <c r="I16" s="277"/>
      <c r="J16" s="277"/>
      <c r="K16" s="277"/>
    </row>
    <row r="17" spans="1:11" ht="18.75" thickBot="1" x14ac:dyDescent="0.3">
      <c r="A17" s="314" t="s">
        <v>83</v>
      </c>
      <c r="B17" s="314"/>
      <c r="C17" s="314"/>
      <c r="D17" s="314"/>
      <c r="E17" s="314"/>
      <c r="H17" s="314" t="s">
        <v>83</v>
      </c>
      <c r="I17" s="314"/>
      <c r="J17" s="314"/>
      <c r="K17" s="314"/>
    </row>
    <row r="18" spans="1:11" ht="15.75" thickBot="1" x14ac:dyDescent="0.25">
      <c r="A18" s="278" t="s">
        <v>74</v>
      </c>
      <c r="B18" s="311" t="s">
        <v>75</v>
      </c>
      <c r="C18" s="315"/>
      <c r="D18" s="311" t="s">
        <v>76</v>
      </c>
      <c r="E18" s="315"/>
      <c r="H18" s="311" t="s">
        <v>77</v>
      </c>
      <c r="I18" s="312"/>
      <c r="J18" s="311" t="s">
        <v>78</v>
      </c>
      <c r="K18" s="312"/>
    </row>
    <row r="19" spans="1:11" ht="30.75" thickBot="1" x14ac:dyDescent="0.25">
      <c r="A19" s="278" t="s">
        <v>79</v>
      </c>
      <c r="B19" s="278" t="s">
        <v>80</v>
      </c>
      <c r="C19" s="278" t="s">
        <v>81</v>
      </c>
      <c r="D19" s="278" t="s">
        <v>80</v>
      </c>
      <c r="E19" s="278" t="s">
        <v>81</v>
      </c>
      <c r="H19" s="278" t="s">
        <v>80</v>
      </c>
      <c r="I19" s="278" t="s">
        <v>81</v>
      </c>
      <c r="J19" s="278" t="s">
        <v>80</v>
      </c>
      <c r="K19" s="278" t="s">
        <v>81</v>
      </c>
    </row>
    <row r="20" spans="1:11" ht="15.75" thickBot="1" x14ac:dyDescent="0.25">
      <c r="A20" s="121">
        <f>2752+9</f>
        <v>2761</v>
      </c>
      <c r="B20" s="123">
        <v>2876</v>
      </c>
      <c r="C20" s="92">
        <f>IF(B20=0,"%",B20/A20-1)</f>
        <v>4.1651575516117312E-2</v>
      </c>
      <c r="D20" s="123">
        <v>2976</v>
      </c>
      <c r="E20" s="92">
        <f>IF(D20=0,"%",D20/B20-1)</f>
        <v>3.4770514603616132E-2</v>
      </c>
      <c r="H20" s="276">
        <v>2889</v>
      </c>
      <c r="I20" s="174">
        <f>IF(H20=0,"%",H20/A20-1)</f>
        <v>4.6360014487504486E-2</v>
      </c>
      <c r="J20" s="276">
        <v>3023</v>
      </c>
      <c r="K20" s="174">
        <f>IF(J20=0,"%",J20/H20-1)</f>
        <v>4.6382831429560456E-2</v>
      </c>
    </row>
    <row r="22" spans="1:11" ht="15.75" x14ac:dyDescent="0.25">
      <c r="A22" s="124" t="s">
        <v>84</v>
      </c>
      <c r="B22" s="125"/>
      <c r="C22" s="125"/>
      <c r="D22" s="125"/>
      <c r="E22" s="125"/>
    </row>
    <row r="23" spans="1:11" s="5" customFormat="1" ht="36.75" customHeight="1" x14ac:dyDescent="0.2">
      <c r="A23" s="146" t="s">
        <v>85</v>
      </c>
      <c r="B23" s="316" t="s">
        <v>86</v>
      </c>
      <c r="C23" s="316"/>
      <c r="D23" s="316"/>
      <c r="E23" s="317"/>
      <c r="H23" s="318" t="s">
        <v>87</v>
      </c>
      <c r="I23" s="319"/>
      <c r="J23" s="319"/>
      <c r="K23" s="320"/>
    </row>
    <row r="24" spans="1:11" ht="25.5" x14ac:dyDescent="0.2">
      <c r="A24" s="146" t="s">
        <v>88</v>
      </c>
      <c r="B24" s="316" t="s">
        <v>89</v>
      </c>
      <c r="C24" s="316"/>
      <c r="D24" s="316"/>
      <c r="E24" s="317"/>
      <c r="H24" s="318" t="s">
        <v>90</v>
      </c>
      <c r="I24" s="319"/>
      <c r="J24" s="319"/>
      <c r="K24" s="320"/>
    </row>
  </sheetData>
  <mergeCells count="25">
    <mergeCell ref="B23:E23"/>
    <mergeCell ref="H23:K23"/>
    <mergeCell ref="B24:E24"/>
    <mergeCell ref="H24:K24"/>
    <mergeCell ref="A1:K1"/>
    <mergeCell ref="A4:K4"/>
    <mergeCell ref="A17:E17"/>
    <mergeCell ref="H17:K17"/>
    <mergeCell ref="B18:C18"/>
    <mergeCell ref="D18:E18"/>
    <mergeCell ref="H18:I18"/>
    <mergeCell ref="J18:K18"/>
    <mergeCell ref="A11:E11"/>
    <mergeCell ref="H11:K11"/>
    <mergeCell ref="B12:C12"/>
    <mergeCell ref="D12:E12"/>
    <mergeCell ref="H12:I12"/>
    <mergeCell ref="J12:K12"/>
    <mergeCell ref="A2:E2"/>
    <mergeCell ref="A6:E6"/>
    <mergeCell ref="H6:K6"/>
    <mergeCell ref="B7:C7"/>
    <mergeCell ref="D7:E7"/>
    <mergeCell ref="H7:I7"/>
    <mergeCell ref="J7:K7"/>
  </mergeCells>
  <pageMargins left="0.25" right="0.25" top="0.75" bottom="0.75" header="0.3" footer="0.3"/>
  <pageSetup paperSize="17" orientation="landscape" r:id="rId1"/>
  <headerFooter>
    <oddFooter>&amp;L2022 Six-Year Plan - Part 1&amp;C&amp;P of &amp;N&amp;R10/11/22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1"/>
  <sheetViews>
    <sheetView zoomScale="80" zoomScaleNormal="80" zoomScalePageLayoutView="150" workbookViewId="0">
      <selection activeCell="M32" sqref="M32"/>
    </sheetView>
  </sheetViews>
  <sheetFormatPr defaultColWidth="8.42578125" defaultRowHeight="12.75" x14ac:dyDescent="0.2"/>
  <cols>
    <col min="1" max="1" width="29.7109375" customWidth="1"/>
    <col min="2" max="5" width="20.42578125" customWidth="1"/>
    <col min="6" max="8" width="20.5703125" customWidth="1"/>
    <col min="10" max="10" width="15.140625" hidden="1" customWidth="1"/>
  </cols>
  <sheetData>
    <row r="1" spans="1:26" s="1" customFormat="1" ht="20.100000000000001" customHeight="1" x14ac:dyDescent="0.2">
      <c r="A1" s="45" t="s">
        <v>91</v>
      </c>
      <c r="B1" s="45"/>
      <c r="C1" s="45"/>
      <c r="D1" s="45"/>
      <c r="E1" s="45"/>
    </row>
    <row r="2" spans="1:26" s="1" customFormat="1" ht="20.100000000000001" customHeight="1" x14ac:dyDescent="0.2">
      <c r="A2" s="326" t="str">
        <f>'Institution ID'!C3</f>
        <v>University of Virginia</v>
      </c>
      <c r="B2" s="326"/>
      <c r="C2" s="326"/>
      <c r="D2" s="326"/>
      <c r="E2" s="326"/>
    </row>
    <row r="3" spans="1:26" s="2" customFormat="1" ht="87.6" customHeight="1" x14ac:dyDescent="0.2">
      <c r="A3" s="328" t="s">
        <v>92</v>
      </c>
      <c r="B3" s="329"/>
      <c r="C3" s="329"/>
      <c r="D3" s="329"/>
      <c r="E3" s="330"/>
      <c r="F3" s="331" t="s">
        <v>93</v>
      </c>
      <c r="G3" s="332"/>
      <c r="H3" s="333"/>
    </row>
    <row r="4" spans="1:26" ht="15" customHeight="1" x14ac:dyDescent="0.2">
      <c r="A4" s="327" t="s">
        <v>94</v>
      </c>
      <c r="B4" s="102" t="s">
        <v>95</v>
      </c>
      <c r="C4" s="102" t="s">
        <v>96</v>
      </c>
      <c r="D4" s="102" t="s">
        <v>97</v>
      </c>
      <c r="E4" s="102" t="s">
        <v>98</v>
      </c>
      <c r="F4" s="175" t="s">
        <v>99</v>
      </c>
      <c r="G4" s="175" t="s">
        <v>100</v>
      </c>
      <c r="H4" s="175" t="s">
        <v>101</v>
      </c>
      <c r="J4" s="256"/>
      <c r="K4" s="256"/>
      <c r="L4" s="256"/>
      <c r="M4" s="256"/>
      <c r="N4" s="256"/>
      <c r="O4" s="256"/>
      <c r="P4" s="256"/>
    </row>
    <row r="5" spans="1:26" ht="30" customHeight="1" x14ac:dyDescent="0.2">
      <c r="A5" s="327"/>
      <c r="B5" s="103" t="s">
        <v>102</v>
      </c>
      <c r="C5" s="103" t="s">
        <v>102</v>
      </c>
      <c r="D5" s="103" t="s">
        <v>103</v>
      </c>
      <c r="E5" s="103" t="s">
        <v>103</v>
      </c>
      <c r="F5" s="176" t="s">
        <v>104</v>
      </c>
      <c r="G5" s="176" t="s">
        <v>104</v>
      </c>
      <c r="H5" s="176" t="s">
        <v>104</v>
      </c>
      <c r="I5" s="1"/>
      <c r="J5" s="1"/>
      <c r="K5" s="1"/>
      <c r="L5" s="1"/>
      <c r="M5" s="1"/>
      <c r="N5" s="1"/>
      <c r="O5" s="1"/>
      <c r="P5" s="1"/>
      <c r="Q5" s="1"/>
      <c r="R5" s="1"/>
      <c r="S5" s="1"/>
      <c r="T5" s="1"/>
      <c r="U5" s="1"/>
      <c r="V5" s="1"/>
      <c r="W5" s="1"/>
      <c r="X5" s="1"/>
      <c r="Y5" s="1"/>
      <c r="Z5" s="1"/>
    </row>
    <row r="6" spans="1:26" ht="15" customHeight="1" x14ac:dyDescent="0.2">
      <c r="A6" s="104" t="s">
        <v>105</v>
      </c>
      <c r="B6" s="325"/>
      <c r="C6" s="325"/>
      <c r="D6" s="325"/>
      <c r="E6" s="325"/>
      <c r="F6" s="177"/>
      <c r="G6" s="177"/>
      <c r="H6" s="177"/>
      <c r="I6" s="1"/>
      <c r="J6" s="1" t="s">
        <v>106</v>
      </c>
      <c r="K6" s="1"/>
      <c r="L6" s="1"/>
      <c r="M6" s="1"/>
      <c r="N6" s="1"/>
      <c r="O6" s="1"/>
      <c r="P6" s="1"/>
      <c r="Q6" s="1"/>
      <c r="R6" s="1"/>
      <c r="S6" s="1"/>
      <c r="T6" s="1"/>
      <c r="U6" s="1"/>
      <c r="V6" s="1"/>
      <c r="W6" s="1"/>
      <c r="X6" s="1"/>
      <c r="Y6" s="1"/>
      <c r="Z6" s="1"/>
    </row>
    <row r="7" spans="1:26" ht="15" customHeight="1" x14ac:dyDescent="0.2">
      <c r="A7" s="105" t="s">
        <v>107</v>
      </c>
      <c r="B7" s="126">
        <v>173289000</v>
      </c>
      <c r="C7" s="127">
        <v>200317000</v>
      </c>
      <c r="D7" s="126">
        <v>209331000</v>
      </c>
      <c r="E7" s="127">
        <v>216658000</v>
      </c>
      <c r="F7" s="127">
        <v>189004000</v>
      </c>
      <c r="G7" s="127">
        <v>198196000</v>
      </c>
      <c r="H7" s="127">
        <v>205763000</v>
      </c>
      <c r="I7" s="1"/>
      <c r="J7" s="257">
        <f>+F7-C7</f>
        <v>-11313000</v>
      </c>
      <c r="K7" s="1"/>
      <c r="L7" s="1"/>
      <c r="M7" s="1"/>
      <c r="N7" s="1"/>
      <c r="O7" s="1"/>
      <c r="P7" s="1"/>
      <c r="Q7" s="1"/>
      <c r="R7" s="1"/>
      <c r="S7" s="1"/>
      <c r="T7" s="1"/>
      <c r="U7" s="1"/>
      <c r="V7" s="1"/>
      <c r="W7" s="1"/>
      <c r="X7" s="1"/>
      <c r="Y7" s="1"/>
      <c r="Z7" s="1"/>
    </row>
    <row r="8" spans="1:26" ht="15" customHeight="1" x14ac:dyDescent="0.2">
      <c r="A8" s="105" t="s">
        <v>108</v>
      </c>
      <c r="B8" s="128">
        <v>266324000</v>
      </c>
      <c r="C8" s="129">
        <v>261918000</v>
      </c>
      <c r="D8" s="128">
        <v>273704000</v>
      </c>
      <c r="E8" s="129">
        <v>283284000</v>
      </c>
      <c r="F8" s="129">
        <v>273334000</v>
      </c>
      <c r="G8" s="129">
        <v>286627000</v>
      </c>
      <c r="H8" s="129">
        <v>297570000</v>
      </c>
      <c r="I8" s="1"/>
      <c r="J8" s="257">
        <f t="shared" ref="J8:J14" si="0">+F8-C8</f>
        <v>11416000</v>
      </c>
      <c r="K8" s="1"/>
      <c r="L8" s="1"/>
      <c r="M8" s="258"/>
      <c r="N8" s="258"/>
      <c r="O8" s="258"/>
      <c r="P8" s="1"/>
      <c r="Q8" s="1"/>
      <c r="R8" s="1"/>
      <c r="S8" s="1"/>
      <c r="T8" s="1"/>
      <c r="U8" s="1"/>
      <c r="V8" s="1"/>
      <c r="W8" s="1"/>
      <c r="X8" s="1"/>
      <c r="Y8" s="1"/>
      <c r="Z8" s="1"/>
    </row>
    <row r="9" spans="1:26" ht="15" customHeight="1" x14ac:dyDescent="0.2">
      <c r="A9" s="105" t="s">
        <v>109</v>
      </c>
      <c r="B9" s="128">
        <v>49921000</v>
      </c>
      <c r="C9" s="129">
        <v>53507000</v>
      </c>
      <c r="D9" s="128">
        <v>55915000</v>
      </c>
      <c r="E9" s="129">
        <v>57872000</v>
      </c>
      <c r="F9" s="129">
        <v>55493000</v>
      </c>
      <c r="G9" s="129">
        <v>58192000</v>
      </c>
      <c r="H9" s="129">
        <v>60414000</v>
      </c>
      <c r="I9" s="1"/>
      <c r="J9" s="257">
        <f t="shared" si="0"/>
        <v>1986000</v>
      </c>
      <c r="K9" s="1"/>
      <c r="L9" s="1"/>
      <c r="M9" s="257"/>
      <c r="N9" s="257"/>
      <c r="O9" s="257"/>
      <c r="P9" s="1"/>
      <c r="Q9" s="1"/>
      <c r="R9" s="1"/>
      <c r="S9" s="1"/>
      <c r="T9" s="1"/>
      <c r="U9" s="1"/>
      <c r="V9" s="1"/>
      <c r="W9" s="1"/>
      <c r="X9" s="1"/>
      <c r="Y9" s="1"/>
      <c r="Z9" s="1"/>
    </row>
    <row r="10" spans="1:26" ht="15" customHeight="1" x14ac:dyDescent="0.2">
      <c r="A10" s="105" t="s">
        <v>110</v>
      </c>
      <c r="B10" s="128">
        <v>114884000</v>
      </c>
      <c r="C10" s="129">
        <v>119205000</v>
      </c>
      <c r="D10" s="128">
        <v>124569000</v>
      </c>
      <c r="E10" s="129">
        <v>128929000</v>
      </c>
      <c r="F10" s="129">
        <v>119110000</v>
      </c>
      <c r="G10" s="129">
        <v>124903000</v>
      </c>
      <c r="H10" s="129">
        <v>129671000</v>
      </c>
      <c r="I10" s="1"/>
      <c r="J10" s="257">
        <f t="shared" si="0"/>
        <v>-95000</v>
      </c>
      <c r="K10" s="1"/>
      <c r="L10" s="1"/>
      <c r="M10" s="1"/>
      <c r="N10" s="259"/>
      <c r="O10" s="259"/>
      <c r="P10" s="1"/>
      <c r="Q10" s="1"/>
      <c r="R10" s="1"/>
      <c r="S10" s="1"/>
      <c r="T10" s="1"/>
      <c r="U10" s="1"/>
      <c r="V10" s="1"/>
      <c r="W10" s="1"/>
      <c r="X10" s="1"/>
      <c r="Y10" s="1"/>
      <c r="Z10" s="1"/>
    </row>
    <row r="11" spans="1:26" ht="15" customHeight="1" x14ac:dyDescent="0.2">
      <c r="A11" s="105" t="s">
        <v>111</v>
      </c>
      <c r="B11" s="128">
        <v>13677000</v>
      </c>
      <c r="C11" s="129">
        <v>15679000</v>
      </c>
      <c r="D11" s="128">
        <v>16385000</v>
      </c>
      <c r="E11" s="129">
        <v>16958000</v>
      </c>
      <c r="F11" s="129">
        <v>14002000</v>
      </c>
      <c r="G11" s="129">
        <v>14683000</v>
      </c>
      <c r="H11" s="129">
        <v>15244000</v>
      </c>
      <c r="I11" s="1"/>
      <c r="J11" s="257">
        <f t="shared" si="0"/>
        <v>-1677000</v>
      </c>
      <c r="K11" s="1"/>
      <c r="L11" s="1"/>
      <c r="M11" s="257"/>
      <c r="N11" s="257"/>
      <c r="O11" s="257"/>
      <c r="P11" s="1"/>
      <c r="Q11" s="1"/>
      <c r="R11" s="1"/>
      <c r="S11" s="1"/>
      <c r="T11" s="1"/>
      <c r="U11" s="1"/>
      <c r="V11" s="1"/>
      <c r="W11" s="1"/>
      <c r="X11" s="1"/>
      <c r="Y11" s="1"/>
      <c r="Z11" s="1"/>
    </row>
    <row r="12" spans="1:26" ht="15" customHeight="1" x14ac:dyDescent="0.2">
      <c r="A12" s="105" t="s">
        <v>112</v>
      </c>
      <c r="B12" s="128">
        <v>47086000</v>
      </c>
      <c r="C12" s="129">
        <v>46887000</v>
      </c>
      <c r="D12" s="128">
        <v>48997000</v>
      </c>
      <c r="E12" s="129">
        <v>50712000</v>
      </c>
      <c r="F12" s="129">
        <v>48509000</v>
      </c>
      <c r="G12" s="129">
        <v>50868000</v>
      </c>
      <c r="H12" s="129">
        <v>52810000</v>
      </c>
      <c r="I12" s="1"/>
      <c r="J12" s="257">
        <f t="shared" si="0"/>
        <v>1622000</v>
      </c>
      <c r="K12" s="1"/>
      <c r="L12" s="1"/>
      <c r="M12" s="1"/>
      <c r="N12" s="259"/>
      <c r="O12" s="259"/>
      <c r="P12" s="1"/>
      <c r="Q12" s="1"/>
      <c r="R12" s="1"/>
      <c r="S12" s="1"/>
      <c r="T12" s="1"/>
      <c r="U12" s="1"/>
      <c r="V12" s="1"/>
      <c r="W12" s="1"/>
      <c r="X12" s="1"/>
      <c r="Y12" s="1"/>
      <c r="Z12" s="1"/>
    </row>
    <row r="13" spans="1:26" ht="15" customHeight="1" x14ac:dyDescent="0.2">
      <c r="A13" s="105" t="s">
        <v>113</v>
      </c>
      <c r="B13" s="128">
        <v>15375000</v>
      </c>
      <c r="C13" s="129">
        <v>14939000</v>
      </c>
      <c r="D13" s="128">
        <v>15611000</v>
      </c>
      <c r="E13" s="129">
        <v>16157000</v>
      </c>
      <c r="F13" s="129">
        <v>15311000</v>
      </c>
      <c r="G13" s="129">
        <v>16056000</v>
      </c>
      <c r="H13" s="129">
        <v>16669000</v>
      </c>
      <c r="I13" s="1"/>
      <c r="J13" s="257">
        <f t="shared" si="0"/>
        <v>372000</v>
      </c>
      <c r="K13" s="1"/>
      <c r="L13" s="1"/>
      <c r="M13" s="1"/>
      <c r="N13" s="1"/>
      <c r="O13" s="1"/>
      <c r="P13" s="1"/>
      <c r="Q13" s="1"/>
      <c r="R13" s="1"/>
      <c r="S13" s="1"/>
      <c r="T13" s="1"/>
      <c r="U13" s="1"/>
      <c r="V13" s="1"/>
      <c r="W13" s="1"/>
      <c r="X13" s="1"/>
      <c r="Y13" s="1"/>
      <c r="Z13" s="1"/>
    </row>
    <row r="14" spans="1:26" ht="15" customHeight="1" x14ac:dyDescent="0.2">
      <c r="A14" s="105" t="s">
        <v>114</v>
      </c>
      <c r="B14" s="128">
        <v>21850000</v>
      </c>
      <c r="C14" s="129">
        <v>22986000</v>
      </c>
      <c r="D14" s="128">
        <v>24020000</v>
      </c>
      <c r="E14" s="129">
        <v>24861000</v>
      </c>
      <c r="F14" s="129">
        <v>23667000</v>
      </c>
      <c r="G14" s="129">
        <v>24818000</v>
      </c>
      <c r="H14" s="129">
        <v>25765000</v>
      </c>
      <c r="I14" s="1"/>
      <c r="J14" s="257">
        <f t="shared" si="0"/>
        <v>681000</v>
      </c>
      <c r="K14" s="1"/>
      <c r="L14" s="1"/>
      <c r="M14" s="1"/>
      <c r="N14" s="1"/>
      <c r="O14" s="1"/>
      <c r="P14" s="1"/>
      <c r="Q14" s="1"/>
      <c r="R14" s="1"/>
      <c r="S14" s="1"/>
      <c r="T14" s="1"/>
      <c r="U14" s="1"/>
      <c r="V14" s="1"/>
      <c r="W14" s="1"/>
      <c r="X14" s="1"/>
      <c r="Y14" s="1"/>
      <c r="Z14" s="1"/>
    </row>
    <row r="15" spans="1:26" ht="15" customHeight="1" x14ac:dyDescent="0.2">
      <c r="A15" s="105" t="s">
        <v>115</v>
      </c>
      <c r="B15" s="128">
        <v>0</v>
      </c>
      <c r="C15" s="129">
        <v>0</v>
      </c>
      <c r="D15" s="128">
        <v>0</v>
      </c>
      <c r="E15" s="129">
        <v>0</v>
      </c>
      <c r="F15" s="127">
        <v>0</v>
      </c>
      <c r="G15" s="127">
        <v>0</v>
      </c>
      <c r="H15" s="127">
        <v>0</v>
      </c>
      <c r="I15" s="1"/>
      <c r="J15" s="257">
        <f>SUM(J7:J14)</f>
        <v>2992000</v>
      </c>
      <c r="K15" s="1"/>
      <c r="L15" s="1"/>
      <c r="M15" s="1"/>
      <c r="N15" s="1"/>
      <c r="O15" s="1"/>
      <c r="P15" s="1"/>
      <c r="Q15" s="1"/>
      <c r="R15" s="1"/>
      <c r="S15" s="1"/>
      <c r="T15" s="1"/>
      <c r="U15" s="1"/>
      <c r="V15" s="1"/>
      <c r="W15" s="1"/>
      <c r="X15" s="1"/>
      <c r="Y15" s="1"/>
      <c r="Z15" s="1"/>
    </row>
    <row r="16" spans="1:26" ht="15" customHeight="1" x14ac:dyDescent="0.2">
      <c r="A16" s="105" t="s">
        <v>116</v>
      </c>
      <c r="B16" s="128">
        <v>0</v>
      </c>
      <c r="C16" s="129">
        <v>0</v>
      </c>
      <c r="D16" s="128">
        <v>0</v>
      </c>
      <c r="E16" s="129">
        <v>0</v>
      </c>
      <c r="F16" s="129">
        <v>0</v>
      </c>
      <c r="G16" s="129">
        <v>0</v>
      </c>
      <c r="H16" s="129">
        <v>0</v>
      </c>
      <c r="I16" s="1"/>
      <c r="J16" s="1"/>
      <c r="K16" s="1"/>
      <c r="L16" s="1"/>
      <c r="M16" s="1"/>
      <c r="N16" s="1"/>
      <c r="O16" s="1"/>
      <c r="P16" s="1"/>
      <c r="Q16" s="1"/>
      <c r="R16" s="1"/>
      <c r="S16" s="1"/>
      <c r="T16" s="1"/>
      <c r="U16" s="1"/>
      <c r="V16" s="1"/>
      <c r="W16" s="1"/>
      <c r="X16" s="1"/>
      <c r="Y16" s="1"/>
      <c r="Z16" s="1"/>
    </row>
    <row r="17" spans="1:26" ht="15" customHeight="1" x14ac:dyDescent="0.2">
      <c r="A17" s="105" t="s">
        <v>117</v>
      </c>
      <c r="B17" s="128">
        <v>0</v>
      </c>
      <c r="C17" s="129">
        <v>0</v>
      </c>
      <c r="D17" s="128">
        <v>0</v>
      </c>
      <c r="E17" s="129">
        <v>0</v>
      </c>
      <c r="F17" s="129">
        <v>0</v>
      </c>
      <c r="G17" s="129">
        <v>0</v>
      </c>
      <c r="H17" s="129">
        <v>0</v>
      </c>
      <c r="I17" s="1"/>
      <c r="J17" s="1"/>
      <c r="K17" s="1"/>
      <c r="L17" s="1"/>
      <c r="M17" s="1"/>
      <c r="N17" s="1"/>
      <c r="O17" s="1"/>
      <c r="P17" s="1"/>
      <c r="Q17" s="1"/>
      <c r="R17" s="1"/>
      <c r="S17" s="1"/>
      <c r="T17" s="1"/>
      <c r="U17" s="1"/>
      <c r="V17" s="1"/>
      <c r="W17" s="1"/>
      <c r="X17" s="1"/>
      <c r="Y17" s="1"/>
      <c r="Z17" s="1"/>
    </row>
    <row r="18" spans="1:26" ht="15" customHeight="1" x14ac:dyDescent="0.2">
      <c r="A18" s="105" t="s">
        <v>118</v>
      </c>
      <c r="B18" s="128">
        <v>0</v>
      </c>
      <c r="C18" s="129">
        <v>0</v>
      </c>
      <c r="D18" s="128">
        <v>0</v>
      </c>
      <c r="E18" s="129">
        <v>0</v>
      </c>
      <c r="F18" s="129">
        <v>0</v>
      </c>
      <c r="G18" s="129">
        <v>0</v>
      </c>
      <c r="H18" s="129">
        <v>0</v>
      </c>
      <c r="I18" s="1"/>
      <c r="J18" s="1"/>
      <c r="K18" s="1"/>
      <c r="L18" s="1"/>
      <c r="M18" s="1"/>
      <c r="N18" s="1"/>
      <c r="O18" s="1"/>
      <c r="P18" s="1"/>
      <c r="Q18" s="1"/>
      <c r="R18" s="1"/>
      <c r="S18" s="1"/>
      <c r="T18" s="1"/>
      <c r="U18" s="1"/>
      <c r="V18" s="1"/>
      <c r="W18" s="1"/>
      <c r="X18" s="1"/>
      <c r="Y18" s="1"/>
      <c r="Z18" s="1"/>
    </row>
    <row r="19" spans="1:26" ht="15" customHeight="1" x14ac:dyDescent="0.2">
      <c r="A19" s="105" t="s">
        <v>119</v>
      </c>
      <c r="B19" s="128">
        <v>0</v>
      </c>
      <c r="C19" s="129">
        <v>0</v>
      </c>
      <c r="D19" s="128">
        <v>0</v>
      </c>
      <c r="E19" s="129">
        <v>0</v>
      </c>
      <c r="F19" s="129">
        <v>0</v>
      </c>
      <c r="G19" s="129">
        <v>0</v>
      </c>
      <c r="H19" s="129">
        <v>0</v>
      </c>
      <c r="I19" s="1"/>
      <c r="J19" s="1"/>
      <c r="K19" s="1"/>
      <c r="L19" s="1"/>
      <c r="M19" s="1"/>
      <c r="N19" s="1"/>
      <c r="O19" s="1"/>
      <c r="P19" s="1"/>
      <c r="Q19" s="1"/>
      <c r="R19" s="1"/>
      <c r="S19" s="1"/>
      <c r="T19" s="1"/>
      <c r="U19" s="1"/>
      <c r="V19" s="1"/>
      <c r="W19" s="1"/>
      <c r="X19" s="1"/>
      <c r="Y19" s="1"/>
      <c r="Z19" s="1"/>
    </row>
    <row r="20" spans="1:26" ht="15" customHeight="1" x14ac:dyDescent="0.2">
      <c r="A20" s="105" t="s">
        <v>120</v>
      </c>
      <c r="B20" s="128">
        <v>0</v>
      </c>
      <c r="C20" s="129">
        <v>0</v>
      </c>
      <c r="D20" s="128">
        <v>0</v>
      </c>
      <c r="E20" s="129">
        <v>0</v>
      </c>
      <c r="F20" s="129">
        <v>0</v>
      </c>
      <c r="G20" s="129">
        <v>0</v>
      </c>
      <c r="H20" s="129">
        <v>0</v>
      </c>
      <c r="I20" s="1"/>
      <c r="J20" s="1"/>
      <c r="K20" s="1"/>
      <c r="L20" s="1"/>
      <c r="M20" s="1"/>
      <c r="N20" s="1"/>
      <c r="O20" s="1"/>
      <c r="P20" s="1"/>
      <c r="Q20" s="1"/>
      <c r="R20" s="1"/>
      <c r="S20" s="1"/>
      <c r="T20" s="1"/>
      <c r="U20" s="1"/>
      <c r="V20" s="1"/>
      <c r="W20" s="1"/>
      <c r="X20" s="1"/>
      <c r="Y20" s="1"/>
      <c r="Z20" s="1"/>
    </row>
    <row r="21" spans="1:26" ht="15" customHeight="1" x14ac:dyDescent="0.2">
      <c r="A21" s="106" t="s">
        <v>121</v>
      </c>
      <c r="B21" s="126">
        <v>33893000</v>
      </c>
      <c r="C21" s="126">
        <v>49292000</v>
      </c>
      <c r="D21" s="127">
        <v>51362000</v>
      </c>
      <c r="E21" s="127">
        <v>53006000</v>
      </c>
      <c r="F21" s="129">
        <v>45568000</v>
      </c>
      <c r="G21" s="129">
        <v>47784000</v>
      </c>
      <c r="H21" s="129">
        <v>49608000</v>
      </c>
      <c r="I21" s="1"/>
      <c r="J21" s="1"/>
      <c r="K21" s="1"/>
      <c r="L21" s="1"/>
      <c r="M21" s="1"/>
      <c r="N21" s="1"/>
      <c r="O21" s="1"/>
      <c r="P21" s="1"/>
      <c r="Q21" s="1"/>
      <c r="R21" s="1"/>
      <c r="S21" s="1"/>
      <c r="T21" s="1"/>
      <c r="U21" s="1"/>
      <c r="V21" s="1"/>
      <c r="W21" s="1"/>
      <c r="X21" s="1"/>
      <c r="Y21" s="1"/>
      <c r="Z21" s="1"/>
    </row>
    <row r="22" spans="1:26" ht="15" customHeight="1" x14ac:dyDescent="0.2">
      <c r="A22" s="107" t="s">
        <v>122</v>
      </c>
      <c r="B22" s="108">
        <f>SUM(B7:B21)</f>
        <v>736299000</v>
      </c>
      <c r="C22" s="108">
        <f>SUM(C7:C21)</f>
        <v>784730000</v>
      </c>
      <c r="D22" s="108">
        <f>SUM(D7:D21)</f>
        <v>819894000</v>
      </c>
      <c r="E22" s="108">
        <f>SUM(E7:E21)</f>
        <v>848437000</v>
      </c>
      <c r="F22" s="178">
        <f t="shared" ref="F22:H22" si="1">SUM(F7:F21)</f>
        <v>783998000</v>
      </c>
      <c r="G22" s="178">
        <f t="shared" si="1"/>
        <v>822127000</v>
      </c>
      <c r="H22" s="178">
        <f t="shared" si="1"/>
        <v>853514000</v>
      </c>
      <c r="I22" s="1"/>
      <c r="J22" s="1"/>
      <c r="K22" s="1"/>
      <c r="L22" s="1"/>
      <c r="M22" s="1"/>
      <c r="N22" s="1"/>
      <c r="O22" s="1"/>
      <c r="P22" s="1"/>
      <c r="Q22" s="1"/>
      <c r="R22" s="1"/>
      <c r="S22" s="1"/>
      <c r="T22" s="1"/>
      <c r="U22" s="1"/>
      <c r="V22" s="1"/>
      <c r="W22" s="1"/>
      <c r="X22" s="1"/>
      <c r="Y22" s="1"/>
      <c r="Z22" s="1"/>
    </row>
    <row r="23" spans="1:26" ht="15" customHeight="1" x14ac:dyDescent="0.2">
      <c r="A23" s="61"/>
      <c r="B23" s="44"/>
      <c r="C23" s="44"/>
      <c r="D23" s="44"/>
      <c r="E23" s="44"/>
      <c r="F23" s="179"/>
      <c r="G23" s="179"/>
      <c r="H23" s="179"/>
      <c r="I23" s="1"/>
      <c r="J23" s="1"/>
      <c r="K23" s="1"/>
      <c r="L23" s="1"/>
      <c r="M23" s="1"/>
      <c r="N23" s="1"/>
      <c r="O23" s="1"/>
      <c r="P23" s="1"/>
      <c r="Q23" s="1"/>
      <c r="R23" s="1"/>
      <c r="S23" s="1"/>
      <c r="T23" s="1"/>
      <c r="U23" s="1"/>
      <c r="V23" s="1"/>
      <c r="W23" s="1"/>
      <c r="X23" s="1"/>
      <c r="Y23" s="1"/>
      <c r="Z23" s="1"/>
    </row>
    <row r="24" spans="1:26" ht="15" customHeight="1" x14ac:dyDescent="0.2">
      <c r="A24" s="61"/>
      <c r="B24" s="44"/>
      <c r="C24" s="44"/>
      <c r="D24" s="44"/>
      <c r="E24" s="44"/>
      <c r="F24" s="180"/>
      <c r="G24" s="181"/>
      <c r="H24" s="181"/>
      <c r="I24" s="1"/>
      <c r="J24" s="1"/>
      <c r="K24" s="1"/>
      <c r="L24" s="1"/>
      <c r="M24" s="1"/>
      <c r="N24" s="1"/>
      <c r="O24" s="1"/>
      <c r="P24" s="1"/>
      <c r="Q24" s="1"/>
      <c r="R24" s="1"/>
      <c r="S24" s="1"/>
      <c r="T24" s="1"/>
      <c r="U24" s="1"/>
      <c r="V24" s="1"/>
      <c r="W24" s="1"/>
      <c r="X24" s="1"/>
      <c r="Y24" s="1"/>
      <c r="Z24" s="1"/>
    </row>
    <row r="25" spans="1:26" ht="15" customHeight="1" x14ac:dyDescent="0.2">
      <c r="A25" s="50"/>
      <c r="B25" s="63" t="s">
        <v>95</v>
      </c>
      <c r="C25" s="63" t="s">
        <v>96</v>
      </c>
      <c r="D25" s="63" t="s">
        <v>97</v>
      </c>
      <c r="E25" s="63" t="s">
        <v>98</v>
      </c>
      <c r="F25" s="175" t="s">
        <v>99</v>
      </c>
      <c r="G25" s="175" t="s">
        <v>100</v>
      </c>
      <c r="H25" s="175" t="s">
        <v>101</v>
      </c>
      <c r="I25" s="1"/>
      <c r="J25" s="1"/>
      <c r="K25" s="1"/>
      <c r="L25" s="1"/>
      <c r="M25" s="1"/>
      <c r="N25" s="1"/>
      <c r="O25" s="1"/>
      <c r="P25" s="1"/>
      <c r="Q25" s="1"/>
      <c r="R25" s="1"/>
      <c r="S25" s="1"/>
      <c r="T25" s="1"/>
      <c r="U25" s="1"/>
      <c r="V25" s="1"/>
      <c r="W25" s="1"/>
      <c r="X25" s="1"/>
      <c r="Y25" s="1"/>
      <c r="Z25" s="1"/>
    </row>
    <row r="26" spans="1:26" ht="25.5" x14ac:dyDescent="0.2">
      <c r="A26" s="62" t="s">
        <v>123</v>
      </c>
      <c r="B26" s="64" t="s">
        <v>104</v>
      </c>
      <c r="C26" s="64" t="s">
        <v>104</v>
      </c>
      <c r="D26" s="64" t="s">
        <v>104</v>
      </c>
      <c r="E26" s="64" t="s">
        <v>104</v>
      </c>
      <c r="F26" s="176" t="s">
        <v>124</v>
      </c>
      <c r="G26" s="176" t="s">
        <v>124</v>
      </c>
      <c r="H26" s="176" t="s">
        <v>124</v>
      </c>
      <c r="I26" s="1"/>
      <c r="J26" s="1"/>
      <c r="K26" s="1"/>
      <c r="L26" s="1"/>
      <c r="M26" s="1"/>
      <c r="N26" s="1"/>
      <c r="O26" s="1"/>
      <c r="P26" s="1"/>
      <c r="Q26" s="1"/>
      <c r="R26" s="1"/>
      <c r="S26" s="1"/>
      <c r="T26" s="1"/>
      <c r="U26" s="1"/>
      <c r="V26" s="1"/>
      <c r="W26" s="1"/>
      <c r="X26" s="1"/>
      <c r="Y26" s="1"/>
      <c r="Z26" s="1"/>
    </row>
    <row r="27" spans="1:26" ht="15" customHeight="1" x14ac:dyDescent="0.2">
      <c r="A27" s="106" t="s">
        <v>125</v>
      </c>
      <c r="B27" s="126">
        <v>26831000</v>
      </c>
      <c r="C27" s="127">
        <v>27776000</v>
      </c>
      <c r="D27" s="126">
        <v>28943000</v>
      </c>
      <c r="E27" s="127">
        <v>29869000</v>
      </c>
      <c r="F27" s="127">
        <v>28415000</v>
      </c>
      <c r="G27" s="127">
        <v>29797000</v>
      </c>
      <c r="H27" s="127">
        <v>30935000</v>
      </c>
      <c r="I27" s="1"/>
      <c r="J27" s="1"/>
      <c r="K27" s="1"/>
      <c r="L27" s="1"/>
      <c r="M27" s="1"/>
      <c r="N27" s="1"/>
      <c r="O27" s="1"/>
      <c r="P27" s="1"/>
      <c r="Q27" s="1"/>
      <c r="R27" s="1"/>
      <c r="S27" s="1"/>
      <c r="T27" s="1"/>
      <c r="U27" s="1"/>
      <c r="V27" s="1"/>
      <c r="W27" s="1"/>
      <c r="X27" s="1"/>
      <c r="Y27" s="1"/>
      <c r="Z27" s="1"/>
    </row>
    <row r="28" spans="1:26" ht="15" customHeight="1" x14ac:dyDescent="0.2">
      <c r="A28" s="106" t="s">
        <v>126</v>
      </c>
      <c r="B28" s="128">
        <v>30469000</v>
      </c>
      <c r="C28" s="129">
        <v>31542000</v>
      </c>
      <c r="D28" s="128">
        <v>32867000</v>
      </c>
      <c r="E28" s="129">
        <v>33919000</v>
      </c>
      <c r="F28" s="127">
        <v>34503000</v>
      </c>
      <c r="G28" s="127">
        <v>36181000</v>
      </c>
      <c r="H28" s="127">
        <v>37562000</v>
      </c>
      <c r="I28" s="1"/>
      <c r="J28" s="1"/>
      <c r="K28" s="1"/>
      <c r="L28" s="1"/>
      <c r="M28" s="1"/>
      <c r="N28" s="1"/>
      <c r="O28" s="1"/>
      <c r="P28" s="1"/>
      <c r="Q28" s="1"/>
      <c r="R28" s="1"/>
      <c r="S28" s="1"/>
      <c r="T28" s="1"/>
      <c r="U28" s="1"/>
      <c r="V28" s="1"/>
      <c r="W28" s="1"/>
      <c r="X28" s="1"/>
      <c r="Y28" s="1"/>
      <c r="Z28" s="1"/>
    </row>
    <row r="29" spans="1:26" ht="15" customHeight="1" x14ac:dyDescent="0.2">
      <c r="A29" s="106" t="s">
        <v>127</v>
      </c>
      <c r="B29" s="108">
        <f>B28+B27</f>
        <v>57300000</v>
      </c>
      <c r="C29" s="108">
        <f>C28+C27</f>
        <v>59318000</v>
      </c>
      <c r="D29" s="108">
        <f t="shared" ref="D29:H29" si="2">D28+D27</f>
        <v>61810000</v>
      </c>
      <c r="E29" s="108">
        <f t="shared" si="2"/>
        <v>63788000</v>
      </c>
      <c r="F29" s="178">
        <f t="shared" si="2"/>
        <v>62918000</v>
      </c>
      <c r="G29" s="178">
        <f t="shared" si="2"/>
        <v>65978000</v>
      </c>
      <c r="H29" s="178">
        <f t="shared" si="2"/>
        <v>68497000</v>
      </c>
      <c r="I29" s="1"/>
      <c r="J29" s="1"/>
      <c r="K29" s="1"/>
      <c r="L29" s="1"/>
      <c r="M29" s="1"/>
      <c r="N29" s="1"/>
      <c r="O29" s="1"/>
      <c r="P29" s="1"/>
      <c r="Q29" s="1"/>
      <c r="R29" s="1"/>
      <c r="S29" s="1"/>
      <c r="T29" s="1"/>
      <c r="U29" s="1"/>
      <c r="V29" s="1"/>
      <c r="W29" s="1"/>
      <c r="X29" s="1"/>
      <c r="Y29" s="1"/>
      <c r="Z29" s="1"/>
    </row>
    <row r="30" spans="1:26" ht="15" customHeight="1" x14ac:dyDescent="0.2">
      <c r="A30" s="109" t="s">
        <v>128</v>
      </c>
      <c r="B30" s="126">
        <v>148275000</v>
      </c>
      <c r="C30" s="127">
        <v>192584000</v>
      </c>
      <c r="D30" s="127">
        <v>200673000</v>
      </c>
      <c r="E30" s="127">
        <v>207095000</v>
      </c>
      <c r="F30" s="127">
        <v>232100000</v>
      </c>
      <c r="G30" s="127">
        <v>243388000</v>
      </c>
      <c r="H30" s="127">
        <v>252680000</v>
      </c>
      <c r="I30" s="1"/>
      <c r="J30" s="1"/>
      <c r="K30" s="1"/>
      <c r="L30" s="1"/>
      <c r="M30" s="1"/>
      <c r="N30" s="1"/>
      <c r="O30" s="1"/>
      <c r="P30" s="1"/>
      <c r="Q30" s="1"/>
      <c r="R30" s="1"/>
      <c r="S30" s="1"/>
      <c r="T30" s="1"/>
      <c r="U30" s="1"/>
      <c r="V30" s="1"/>
      <c r="W30" s="1"/>
      <c r="X30" s="1"/>
      <c r="Y30" s="1"/>
      <c r="Z30" s="1"/>
    </row>
    <row r="31" spans="1:26" ht="15" customHeight="1" x14ac:dyDescent="0.2">
      <c r="A31" s="65"/>
      <c r="B31" s="44"/>
      <c r="C31" s="44"/>
      <c r="D31" s="44"/>
      <c r="E31" s="44"/>
      <c r="I31" s="1"/>
      <c r="J31" s="1"/>
      <c r="K31" s="1"/>
      <c r="L31" s="1"/>
      <c r="M31" s="1"/>
      <c r="N31" s="1"/>
      <c r="O31" s="1"/>
      <c r="P31" s="1"/>
      <c r="Q31" s="1"/>
      <c r="R31" s="1"/>
      <c r="S31" s="1"/>
      <c r="T31" s="1"/>
      <c r="U31" s="1"/>
      <c r="V31" s="1"/>
      <c r="W31" s="1"/>
      <c r="X31" s="1"/>
      <c r="Y31" s="1"/>
      <c r="Z31" s="1"/>
    </row>
  </sheetData>
  <sheetProtection selectLockedCells="1"/>
  <mergeCells count="5">
    <mergeCell ref="B6:E6"/>
    <mergeCell ref="A2:E2"/>
    <mergeCell ref="A4:A5"/>
    <mergeCell ref="A3:E3"/>
    <mergeCell ref="F3:H3"/>
  </mergeCells>
  <phoneticPr fontId="10" type="noConversion"/>
  <pageMargins left="0.5" right="0" top="0" bottom="0" header="0" footer="0.1"/>
  <pageSetup scale="77" orientation="landscape" r:id="rId1"/>
  <headerFooter alignWithMargins="0">
    <oddFooter>&amp;L2022 Six-Year Plan - Part 1&amp;C&amp;P of &amp;N&amp;R10/11/22</oddFooter>
  </headerFooter>
  <ignoredErrors>
    <ignoredError sqref="B22:C22" unlockedFormula="1"/>
    <ignoredError sqref="B29 D29:E29" formula="1" unlockedFormula="1"/>
  </ignoredErrors>
  <extLst>
    <ext xmlns:mx="http://schemas.microsoft.com/office/mac/excel/2008/main" uri="{64002731-A6B0-56B0-2670-7721B7C09600}">
      <mx:PLV Mode="0" OnePage="0" WScale="65"/>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5"/>
  <sheetViews>
    <sheetView zoomScale="80" zoomScaleNormal="80" workbookViewId="0"/>
  </sheetViews>
  <sheetFormatPr defaultColWidth="9.140625" defaultRowHeight="12.75" x14ac:dyDescent="0.2"/>
  <cols>
    <col min="1" max="1" width="9.85546875" style="68" customWidth="1"/>
    <col min="2" max="2" width="50.42578125" style="68" customWidth="1"/>
    <col min="3" max="3" width="7.140625" style="68" customWidth="1"/>
    <col min="4" max="4" width="18.42578125" style="68" customWidth="1"/>
    <col min="5" max="5" width="15.42578125" style="68" customWidth="1"/>
    <col min="6" max="8" width="18.42578125" style="68" customWidth="1"/>
    <col min="9" max="15" width="20.28515625" style="68" customWidth="1"/>
    <col min="16" max="17" width="50.42578125" style="68" customWidth="1"/>
    <col min="18" max="18" width="41.85546875" style="68" customWidth="1"/>
    <col min="19" max="16384" width="9.140625" style="68"/>
  </cols>
  <sheetData>
    <row r="1" spans="1:17" ht="20.100000000000001" customHeight="1" x14ac:dyDescent="0.2">
      <c r="A1" s="67" t="s">
        <v>129</v>
      </c>
      <c r="B1" s="67"/>
      <c r="C1" s="67"/>
      <c r="D1" s="67"/>
      <c r="E1" s="67"/>
      <c r="F1" s="67"/>
      <c r="G1" s="67"/>
      <c r="H1" s="67"/>
      <c r="I1" s="67"/>
      <c r="J1" s="67"/>
      <c r="K1" s="67"/>
      <c r="L1" s="67"/>
      <c r="M1" s="67"/>
      <c r="N1" s="67"/>
      <c r="O1" s="67"/>
    </row>
    <row r="2" spans="1:17" ht="20.100000000000001" customHeight="1" x14ac:dyDescent="0.2">
      <c r="A2" s="357" t="str">
        <f>'Institution ID'!C3</f>
        <v>University of Virginia</v>
      </c>
      <c r="B2" s="357"/>
      <c r="C2" s="357"/>
      <c r="D2" s="357"/>
      <c r="E2" s="357"/>
      <c r="F2" s="357"/>
      <c r="G2" s="357"/>
      <c r="H2" s="357"/>
      <c r="I2" s="357"/>
      <c r="J2" s="172"/>
      <c r="K2" s="172"/>
      <c r="L2" s="172"/>
      <c r="M2" s="172"/>
      <c r="N2" s="172"/>
      <c r="O2" s="172"/>
    </row>
    <row r="3" spans="1:17" s="71" customFormat="1" ht="20.100000000000001" customHeight="1" x14ac:dyDescent="0.2">
      <c r="A3" s="69" t="s">
        <v>130</v>
      </c>
      <c r="B3" s="70"/>
      <c r="C3" s="70"/>
      <c r="D3" s="70"/>
      <c r="E3" s="70"/>
      <c r="F3" s="70"/>
    </row>
    <row r="4" spans="1:17" s="24" customFormat="1" ht="30" customHeight="1" x14ac:dyDescent="0.2">
      <c r="A4" s="336" t="s">
        <v>131</v>
      </c>
      <c r="B4" s="336"/>
      <c r="C4" s="336"/>
      <c r="D4" s="336"/>
      <c r="E4" s="336"/>
      <c r="F4" s="336"/>
      <c r="G4" s="336"/>
      <c r="H4" s="336"/>
      <c r="I4" s="336"/>
      <c r="J4" s="336"/>
      <c r="K4" s="336"/>
      <c r="L4" s="336"/>
      <c r="M4" s="336"/>
      <c r="N4" s="336"/>
      <c r="O4" s="336"/>
      <c r="P4" s="336"/>
      <c r="Q4" s="336"/>
    </row>
    <row r="5" spans="1:17" s="24" customFormat="1" ht="79.5" customHeight="1" thickBot="1" x14ac:dyDescent="0.25">
      <c r="A5" s="337"/>
      <c r="B5" s="337"/>
      <c r="C5" s="337"/>
      <c r="D5" s="337"/>
      <c r="E5" s="337"/>
      <c r="F5" s="337"/>
      <c r="G5" s="337"/>
      <c r="H5" s="337"/>
      <c r="I5" s="337"/>
      <c r="J5" s="337"/>
      <c r="K5" s="337"/>
      <c r="L5" s="337"/>
      <c r="M5" s="337"/>
      <c r="N5" s="337"/>
      <c r="O5" s="337"/>
      <c r="P5" s="337"/>
      <c r="Q5" s="337"/>
    </row>
    <row r="6" spans="1:17" s="72" customFormat="1" ht="20.100000000000001" customHeight="1" thickBot="1" x14ac:dyDescent="0.25">
      <c r="A6" s="358" t="s">
        <v>132</v>
      </c>
      <c r="B6" s="361" t="s">
        <v>133</v>
      </c>
      <c r="C6" s="362"/>
      <c r="D6" s="363"/>
      <c r="E6" s="363"/>
      <c r="F6" s="363"/>
      <c r="G6" s="363"/>
      <c r="H6" s="363"/>
      <c r="I6" s="363"/>
      <c r="J6" s="363"/>
      <c r="K6" s="363"/>
      <c r="L6" s="363"/>
      <c r="M6" s="363"/>
      <c r="N6" s="363"/>
      <c r="O6" s="363"/>
      <c r="P6" s="362"/>
      <c r="Q6" s="364"/>
    </row>
    <row r="7" spans="1:17" s="72" customFormat="1" ht="20.100000000000001" customHeight="1" thickBot="1" x14ac:dyDescent="0.25">
      <c r="A7" s="359"/>
      <c r="C7" s="162"/>
      <c r="D7" s="382" t="s">
        <v>134</v>
      </c>
      <c r="E7" s="383"/>
      <c r="F7" s="383"/>
      <c r="G7" s="383"/>
      <c r="H7" s="383"/>
      <c r="I7" s="383"/>
      <c r="J7" s="383"/>
      <c r="K7" s="383"/>
      <c r="L7" s="383"/>
      <c r="M7" s="383"/>
      <c r="N7" s="383"/>
      <c r="O7" s="384"/>
      <c r="P7" s="184" t="s">
        <v>135</v>
      </c>
      <c r="Q7" s="73" t="s">
        <v>136</v>
      </c>
    </row>
    <row r="8" spans="1:17" s="72" customFormat="1" ht="20.100000000000001" customHeight="1" thickBot="1" x14ac:dyDescent="0.25">
      <c r="A8" s="359"/>
      <c r="B8" s="365" t="s">
        <v>137</v>
      </c>
      <c r="C8" s="378" t="s">
        <v>138</v>
      </c>
      <c r="D8" s="369"/>
      <c r="E8" s="369"/>
      <c r="F8" s="369"/>
      <c r="G8" s="369"/>
      <c r="H8" s="369"/>
      <c r="I8" s="369"/>
      <c r="J8" s="159"/>
      <c r="K8" s="159"/>
      <c r="L8" s="159"/>
      <c r="M8" s="159"/>
      <c r="N8" s="159"/>
      <c r="O8" s="159"/>
      <c r="P8" s="375" t="s">
        <v>139</v>
      </c>
      <c r="Q8" s="372" t="s">
        <v>140</v>
      </c>
    </row>
    <row r="9" spans="1:17" s="72" customFormat="1" ht="20.100000000000001" customHeight="1" thickBot="1" x14ac:dyDescent="0.25">
      <c r="A9" s="359"/>
      <c r="B9" s="366"/>
      <c r="C9" s="379"/>
      <c r="D9" s="368" t="s">
        <v>141</v>
      </c>
      <c r="E9" s="369"/>
      <c r="F9" s="370"/>
      <c r="G9" s="371" t="s">
        <v>142</v>
      </c>
      <c r="H9" s="362"/>
      <c r="I9" s="362"/>
      <c r="J9" s="381" t="s">
        <v>143</v>
      </c>
      <c r="K9" s="356"/>
      <c r="L9" s="356"/>
      <c r="M9" s="381" t="s">
        <v>144</v>
      </c>
      <c r="N9" s="356"/>
      <c r="O9" s="356"/>
      <c r="P9" s="376"/>
      <c r="Q9" s="373"/>
    </row>
    <row r="10" spans="1:17" s="72" customFormat="1" ht="52.5" customHeight="1" thickBot="1" x14ac:dyDescent="0.25">
      <c r="A10" s="360"/>
      <c r="B10" s="367"/>
      <c r="C10" s="380"/>
      <c r="D10" s="164" t="s">
        <v>145</v>
      </c>
      <c r="E10" s="164" t="s">
        <v>146</v>
      </c>
      <c r="F10" s="164" t="s">
        <v>147</v>
      </c>
      <c r="G10" s="164" t="s">
        <v>145</v>
      </c>
      <c r="H10" s="164" t="s">
        <v>146</v>
      </c>
      <c r="I10" s="164" t="s">
        <v>147</v>
      </c>
      <c r="J10" s="183" t="s">
        <v>145</v>
      </c>
      <c r="K10" s="183" t="s">
        <v>146</v>
      </c>
      <c r="L10" s="183" t="s">
        <v>147</v>
      </c>
      <c r="M10" s="183" t="s">
        <v>145</v>
      </c>
      <c r="N10" s="183" t="s">
        <v>146</v>
      </c>
      <c r="O10" s="183" t="s">
        <v>147</v>
      </c>
      <c r="P10" s="377"/>
      <c r="Q10" s="374"/>
    </row>
    <row r="11" spans="1:17" ht="86.25" thickBot="1" x14ac:dyDescent="0.25">
      <c r="A11" s="135">
        <v>1</v>
      </c>
      <c r="B11" s="132" t="s">
        <v>148</v>
      </c>
      <c r="C11" s="136" t="s">
        <v>149</v>
      </c>
      <c r="D11" s="98">
        <f t="shared" ref="D11:D17" si="0">SUM(E11:F11)</f>
        <v>0</v>
      </c>
      <c r="E11" s="74">
        <f>0</f>
        <v>0</v>
      </c>
      <c r="F11" s="74">
        <f>0</f>
        <v>0</v>
      </c>
      <c r="G11" s="100">
        <f t="shared" ref="G11:G17" si="1">SUM(H11:I11)</f>
        <v>0</v>
      </c>
      <c r="H11" s="74">
        <f>0</f>
        <v>0</v>
      </c>
      <c r="I11" s="74">
        <f>0</f>
        <v>0</v>
      </c>
      <c r="J11" s="98">
        <f t="shared" ref="J11:J17" si="2">SUM(K11:L11)</f>
        <v>0</v>
      </c>
      <c r="K11" s="182">
        <f>+E11</f>
        <v>0</v>
      </c>
      <c r="L11" s="182">
        <f>+F11</f>
        <v>0</v>
      </c>
      <c r="M11" s="100">
        <f t="shared" ref="M11:M17" si="3">SUM(N11:O11)</f>
        <v>0</v>
      </c>
      <c r="N11" s="182">
        <f>+H11</f>
        <v>0</v>
      </c>
      <c r="O11" s="182">
        <f>+I11</f>
        <v>0</v>
      </c>
      <c r="P11" s="139" t="s">
        <v>150</v>
      </c>
      <c r="Q11" s="139" t="s">
        <v>151</v>
      </c>
    </row>
    <row r="12" spans="1:17" ht="72.75" thickTop="1" thickBot="1" x14ac:dyDescent="0.25">
      <c r="A12" s="135">
        <v>2</v>
      </c>
      <c r="B12" s="145" t="s">
        <v>152</v>
      </c>
      <c r="C12" s="137" t="s">
        <v>153</v>
      </c>
      <c r="D12" s="99">
        <f t="shared" si="0"/>
        <v>6854000</v>
      </c>
      <c r="E12" s="75">
        <f>0</f>
        <v>0</v>
      </c>
      <c r="F12" s="147">
        <v>6854000</v>
      </c>
      <c r="G12" s="101">
        <f t="shared" si="1"/>
        <v>5440000</v>
      </c>
      <c r="H12" s="75">
        <f>0</f>
        <v>0</v>
      </c>
      <c r="I12" s="147">
        <v>5440000</v>
      </c>
      <c r="J12" s="99">
        <f t="shared" si="2"/>
        <v>6854000</v>
      </c>
      <c r="K12" s="182">
        <f t="shared" ref="K12:K17" si="4">+E12</f>
        <v>0</v>
      </c>
      <c r="L12" s="182">
        <f t="shared" ref="L12:L17" si="5">+F12</f>
        <v>6854000</v>
      </c>
      <c r="M12" s="101">
        <f t="shared" si="3"/>
        <v>5440000</v>
      </c>
      <c r="N12" s="182">
        <f t="shared" ref="N12:N17" si="6">+H12</f>
        <v>0</v>
      </c>
      <c r="O12" s="182">
        <f t="shared" ref="O12:O17" si="7">+I12</f>
        <v>5440000</v>
      </c>
      <c r="P12" s="140" t="s">
        <v>154</v>
      </c>
      <c r="Q12" s="140" t="s">
        <v>155</v>
      </c>
    </row>
    <row r="13" spans="1:17" ht="87" thickTop="1" thickBot="1" x14ac:dyDescent="0.25">
      <c r="A13" s="135">
        <v>3</v>
      </c>
      <c r="B13" s="145" t="s">
        <v>156</v>
      </c>
      <c r="C13" s="137">
        <v>3</v>
      </c>
      <c r="D13" s="99">
        <f t="shared" si="0"/>
        <v>0</v>
      </c>
      <c r="E13" s="75">
        <f>0</f>
        <v>0</v>
      </c>
      <c r="F13" s="75">
        <f>0</f>
        <v>0</v>
      </c>
      <c r="G13" s="101">
        <f t="shared" si="1"/>
        <v>0</v>
      </c>
      <c r="H13" s="75">
        <f>0</f>
        <v>0</v>
      </c>
      <c r="I13" s="75">
        <f>0</f>
        <v>0</v>
      </c>
      <c r="J13" s="99">
        <f t="shared" si="2"/>
        <v>0</v>
      </c>
      <c r="K13" s="182">
        <f t="shared" si="4"/>
        <v>0</v>
      </c>
      <c r="L13" s="182">
        <f t="shared" si="5"/>
        <v>0</v>
      </c>
      <c r="M13" s="101">
        <f t="shared" si="3"/>
        <v>0</v>
      </c>
      <c r="N13" s="182">
        <f t="shared" si="6"/>
        <v>0</v>
      </c>
      <c r="O13" s="182">
        <f t="shared" si="7"/>
        <v>0</v>
      </c>
      <c r="P13" s="140" t="s">
        <v>157</v>
      </c>
      <c r="Q13" s="140" t="s">
        <v>158</v>
      </c>
    </row>
    <row r="14" spans="1:17" ht="115.5" thickTop="1" thickBot="1" x14ac:dyDescent="0.25">
      <c r="A14" s="135">
        <v>4</v>
      </c>
      <c r="B14" s="145" t="s">
        <v>159</v>
      </c>
      <c r="C14" s="137">
        <v>3</v>
      </c>
      <c r="D14" s="99">
        <f t="shared" si="0"/>
        <v>0</v>
      </c>
      <c r="E14" s="75">
        <f>0</f>
        <v>0</v>
      </c>
      <c r="F14" s="75">
        <f>0</f>
        <v>0</v>
      </c>
      <c r="G14" s="101">
        <f t="shared" si="1"/>
        <v>0</v>
      </c>
      <c r="H14" s="75">
        <f>0</f>
        <v>0</v>
      </c>
      <c r="I14" s="75">
        <f>0</f>
        <v>0</v>
      </c>
      <c r="J14" s="99">
        <f t="shared" si="2"/>
        <v>0</v>
      </c>
      <c r="K14" s="182">
        <f t="shared" si="4"/>
        <v>0</v>
      </c>
      <c r="L14" s="182">
        <f t="shared" si="5"/>
        <v>0</v>
      </c>
      <c r="M14" s="101">
        <f t="shared" si="3"/>
        <v>0</v>
      </c>
      <c r="N14" s="182">
        <f t="shared" si="6"/>
        <v>0</v>
      </c>
      <c r="O14" s="182">
        <f t="shared" si="7"/>
        <v>0</v>
      </c>
      <c r="P14" s="140" t="s">
        <v>160</v>
      </c>
      <c r="Q14" s="140" t="s">
        <v>161</v>
      </c>
    </row>
    <row r="15" spans="1:17" ht="129.75" thickTop="1" thickBot="1" x14ac:dyDescent="0.25">
      <c r="A15" s="135">
        <v>5</v>
      </c>
      <c r="B15" s="134" t="s">
        <v>162</v>
      </c>
      <c r="C15" s="138" t="s">
        <v>153</v>
      </c>
      <c r="D15" s="99">
        <f t="shared" si="0"/>
        <v>3000000</v>
      </c>
      <c r="E15" s="75">
        <v>2000000</v>
      </c>
      <c r="F15" s="75">
        <v>1000000</v>
      </c>
      <c r="G15" s="101">
        <f t="shared" si="1"/>
        <v>3000000</v>
      </c>
      <c r="H15" s="75">
        <v>2000000</v>
      </c>
      <c r="I15" s="75">
        <v>1000000</v>
      </c>
      <c r="J15" s="99">
        <f t="shared" si="2"/>
        <v>3000000</v>
      </c>
      <c r="K15" s="182">
        <f t="shared" si="4"/>
        <v>2000000</v>
      </c>
      <c r="L15" s="182">
        <f t="shared" si="5"/>
        <v>1000000</v>
      </c>
      <c r="M15" s="101">
        <f t="shared" si="3"/>
        <v>3000000</v>
      </c>
      <c r="N15" s="182">
        <f t="shared" si="6"/>
        <v>2000000</v>
      </c>
      <c r="O15" s="182">
        <f t="shared" si="7"/>
        <v>1000000</v>
      </c>
      <c r="P15" s="140" t="s">
        <v>163</v>
      </c>
      <c r="Q15" s="140" t="s">
        <v>164</v>
      </c>
    </row>
    <row r="16" spans="1:17" ht="72.75" thickTop="1" thickBot="1" x14ac:dyDescent="0.25">
      <c r="A16" s="135">
        <v>6</v>
      </c>
      <c r="B16" s="133" t="s">
        <v>165</v>
      </c>
      <c r="C16" s="137" t="s">
        <v>153</v>
      </c>
      <c r="D16" s="99">
        <f t="shared" si="0"/>
        <v>2100000</v>
      </c>
      <c r="E16" s="75">
        <f>0</f>
        <v>0</v>
      </c>
      <c r="F16" s="75">
        <v>2100000</v>
      </c>
      <c r="G16" s="101">
        <f t="shared" si="1"/>
        <v>4300000</v>
      </c>
      <c r="H16" s="75">
        <f>0</f>
        <v>0</v>
      </c>
      <c r="I16" s="75">
        <v>4300000</v>
      </c>
      <c r="J16" s="99">
        <f t="shared" si="2"/>
        <v>2100000</v>
      </c>
      <c r="K16" s="182">
        <f t="shared" si="4"/>
        <v>0</v>
      </c>
      <c r="L16" s="182">
        <f t="shared" si="5"/>
        <v>2100000</v>
      </c>
      <c r="M16" s="101">
        <f t="shared" si="3"/>
        <v>4300000</v>
      </c>
      <c r="N16" s="182">
        <f t="shared" si="6"/>
        <v>0</v>
      </c>
      <c r="O16" s="182">
        <f t="shared" si="7"/>
        <v>4300000</v>
      </c>
      <c r="P16" s="140" t="s">
        <v>166</v>
      </c>
      <c r="Q16" s="140" t="s">
        <v>167</v>
      </c>
    </row>
    <row r="17" spans="1:18" ht="72.75" thickTop="1" thickBot="1" x14ac:dyDescent="0.25">
      <c r="A17" s="262">
        <v>7</v>
      </c>
      <c r="B17" s="133" t="s">
        <v>168</v>
      </c>
      <c r="C17" s="137" t="s">
        <v>153</v>
      </c>
      <c r="D17" s="99">
        <f t="shared" si="0"/>
        <v>0</v>
      </c>
      <c r="E17" s="75">
        <f>0</f>
        <v>0</v>
      </c>
      <c r="F17" s="75">
        <f>0</f>
        <v>0</v>
      </c>
      <c r="G17" s="101">
        <f t="shared" si="1"/>
        <v>0</v>
      </c>
      <c r="H17" s="75">
        <f>0</f>
        <v>0</v>
      </c>
      <c r="I17" s="75">
        <f>0</f>
        <v>0</v>
      </c>
      <c r="J17" s="99">
        <f t="shared" si="2"/>
        <v>0</v>
      </c>
      <c r="K17" s="74">
        <f t="shared" si="4"/>
        <v>0</v>
      </c>
      <c r="L17" s="261">
        <f t="shared" si="5"/>
        <v>0</v>
      </c>
      <c r="M17" s="101">
        <f t="shared" si="3"/>
        <v>0</v>
      </c>
      <c r="N17" s="74">
        <f t="shared" si="6"/>
        <v>0</v>
      </c>
      <c r="O17" s="74">
        <f t="shared" si="7"/>
        <v>0</v>
      </c>
      <c r="P17" s="149" t="s">
        <v>169</v>
      </c>
      <c r="Q17" s="149" t="s">
        <v>170</v>
      </c>
    </row>
    <row r="18" spans="1:18" ht="20.100000000000001" customHeight="1" thickTop="1" x14ac:dyDescent="0.2">
      <c r="A18" s="338"/>
      <c r="B18" s="339"/>
      <c r="C18" s="339"/>
      <c r="D18" s="339"/>
      <c r="E18" s="339"/>
      <c r="F18" s="339"/>
      <c r="G18" s="339"/>
      <c r="H18" s="339"/>
      <c r="I18" s="339"/>
      <c r="J18" s="339"/>
      <c r="K18" s="339"/>
      <c r="L18" s="339"/>
      <c r="M18" s="339"/>
      <c r="N18" s="339"/>
      <c r="O18" s="339"/>
      <c r="P18" s="339"/>
      <c r="Q18" s="339"/>
    </row>
    <row r="19" spans="1:18" ht="41.1" customHeight="1" x14ac:dyDescent="0.2">
      <c r="A19" s="79"/>
      <c r="B19" s="76" t="s">
        <v>171</v>
      </c>
      <c r="C19" s="76"/>
      <c r="D19" s="43">
        <f t="shared" ref="D19:O19" si="8">SUM(D11:D17)</f>
        <v>11954000</v>
      </c>
      <c r="E19" s="110">
        <f t="shared" si="8"/>
        <v>2000000</v>
      </c>
      <c r="F19" s="110">
        <f t="shared" si="8"/>
        <v>9954000</v>
      </c>
      <c r="G19" s="97">
        <f t="shared" si="8"/>
        <v>12740000</v>
      </c>
      <c r="H19" s="110">
        <f t="shared" si="8"/>
        <v>2000000</v>
      </c>
      <c r="I19" s="110">
        <f t="shared" si="8"/>
        <v>10740000</v>
      </c>
      <c r="J19" s="110">
        <f t="shared" si="8"/>
        <v>11954000</v>
      </c>
      <c r="K19" s="110">
        <f t="shared" si="8"/>
        <v>2000000</v>
      </c>
      <c r="L19" s="110">
        <f t="shared" si="8"/>
        <v>9954000</v>
      </c>
      <c r="M19" s="110">
        <f t="shared" si="8"/>
        <v>12740000</v>
      </c>
      <c r="N19" s="110">
        <f t="shared" si="8"/>
        <v>2000000</v>
      </c>
      <c r="O19" s="110">
        <f t="shared" si="8"/>
        <v>10740000</v>
      </c>
      <c r="P19" s="340"/>
      <c r="Q19" s="340"/>
    </row>
    <row r="20" spans="1:18" x14ac:dyDescent="0.2">
      <c r="A20" s="77"/>
    </row>
    <row r="21" spans="1:18" ht="18" x14ac:dyDescent="0.25">
      <c r="A21" s="78" t="s">
        <v>172</v>
      </c>
      <c r="B21" s="79"/>
      <c r="C21" s="79"/>
      <c r="D21" s="79"/>
      <c r="E21" s="79"/>
      <c r="F21" s="79"/>
      <c r="G21" s="150"/>
      <c r="H21" s="151"/>
    </row>
    <row r="22" spans="1:18" ht="90.75" customHeight="1" thickBot="1" x14ac:dyDescent="0.25">
      <c r="A22" s="345" t="s">
        <v>173</v>
      </c>
      <c r="B22" s="346"/>
      <c r="C22" s="346"/>
      <c r="D22" s="346"/>
      <c r="E22" s="346"/>
      <c r="F22" s="346"/>
      <c r="G22" s="346"/>
      <c r="H22" s="346"/>
      <c r="I22" s="346"/>
      <c r="J22" s="346"/>
      <c r="K22" s="346"/>
      <c r="L22" s="346"/>
      <c r="M22" s="346"/>
      <c r="N22" s="346"/>
      <c r="O22" s="346"/>
      <c r="P22" s="346"/>
      <c r="Q22" s="346"/>
    </row>
    <row r="23" spans="1:18" ht="16.5" customHeight="1" thickBot="1" x14ac:dyDescent="0.25">
      <c r="A23" s="89"/>
      <c r="B23" s="351" t="s">
        <v>174</v>
      </c>
      <c r="C23" s="352"/>
      <c r="D23" s="348" t="s">
        <v>141</v>
      </c>
      <c r="E23" s="349"/>
      <c r="F23" s="350"/>
      <c r="G23" s="348" t="s">
        <v>142</v>
      </c>
      <c r="H23" s="349"/>
      <c r="I23" s="350"/>
      <c r="J23" s="355" t="s">
        <v>143</v>
      </c>
      <c r="K23" s="356"/>
      <c r="L23" s="312"/>
      <c r="M23" s="355" t="s">
        <v>144</v>
      </c>
      <c r="N23" s="356"/>
      <c r="O23" s="312"/>
      <c r="P23" s="159"/>
      <c r="Q23" s="344"/>
      <c r="R23" s="344"/>
    </row>
    <row r="24" spans="1:18" ht="51.75" customHeight="1" thickBot="1" x14ac:dyDescent="0.3">
      <c r="A24" s="89"/>
      <c r="B24" s="391" t="s">
        <v>94</v>
      </c>
      <c r="C24" s="392"/>
      <c r="D24" s="164" t="s">
        <v>145</v>
      </c>
      <c r="E24" s="164" t="s">
        <v>146</v>
      </c>
      <c r="F24" s="163" t="s">
        <v>147</v>
      </c>
      <c r="G24" s="164" t="s">
        <v>145</v>
      </c>
      <c r="H24" s="164" t="s">
        <v>146</v>
      </c>
      <c r="I24" s="163" t="s">
        <v>147</v>
      </c>
      <c r="J24" s="185" t="s">
        <v>145</v>
      </c>
      <c r="K24" s="185" t="s">
        <v>146</v>
      </c>
      <c r="L24" s="186" t="s">
        <v>147</v>
      </c>
      <c r="M24" s="185" t="s">
        <v>145</v>
      </c>
      <c r="N24" s="185" t="s">
        <v>146</v>
      </c>
      <c r="O24" s="186" t="s">
        <v>147</v>
      </c>
      <c r="P24" s="159"/>
      <c r="Q24" s="159"/>
      <c r="R24" s="80"/>
    </row>
    <row r="25" spans="1:18" ht="20.100000000000001" customHeight="1" x14ac:dyDescent="0.2">
      <c r="A25" s="111"/>
      <c r="B25" s="353" t="s">
        <v>175</v>
      </c>
      <c r="C25" s="354"/>
      <c r="D25" s="95">
        <f t="shared" ref="D25:O25" si="9">+D19</f>
        <v>11954000</v>
      </c>
      <c r="E25" s="112">
        <f t="shared" si="9"/>
        <v>2000000</v>
      </c>
      <c r="F25" s="112">
        <f t="shared" si="9"/>
        <v>9954000</v>
      </c>
      <c r="G25" s="96">
        <f t="shared" si="9"/>
        <v>12740000</v>
      </c>
      <c r="H25" s="112">
        <f t="shared" si="9"/>
        <v>2000000</v>
      </c>
      <c r="I25" s="112">
        <f t="shared" si="9"/>
        <v>10740000</v>
      </c>
      <c r="J25" s="187">
        <f t="shared" si="9"/>
        <v>11954000</v>
      </c>
      <c r="K25" s="187">
        <f t="shared" si="9"/>
        <v>2000000</v>
      </c>
      <c r="L25" s="187">
        <f t="shared" si="9"/>
        <v>9954000</v>
      </c>
      <c r="M25" s="187">
        <f t="shared" si="9"/>
        <v>12740000</v>
      </c>
      <c r="N25" s="187">
        <f t="shared" si="9"/>
        <v>2000000</v>
      </c>
      <c r="O25" s="187">
        <f t="shared" si="9"/>
        <v>10740000</v>
      </c>
    </row>
    <row r="26" spans="1:18" ht="20.100000000000001" customHeight="1" x14ac:dyDescent="0.2">
      <c r="A26" s="113"/>
      <c r="B26" s="343" t="s">
        <v>176</v>
      </c>
      <c r="C26" s="341"/>
      <c r="D26" s="81">
        <f>SUM(E26:F26)</f>
        <v>8877000</v>
      </c>
      <c r="E26" s="114">
        <f>0</f>
        <v>0</v>
      </c>
      <c r="F26" s="141">
        <v>8877000</v>
      </c>
      <c r="G26" s="82">
        <f>SUM(H26:I26)</f>
        <v>18021000</v>
      </c>
      <c r="H26" s="114">
        <f>0</f>
        <v>0</v>
      </c>
      <c r="I26" s="141">
        <v>18021000</v>
      </c>
      <c r="J26" s="141">
        <v>19018417.287026476</v>
      </c>
      <c r="K26" s="141">
        <v>0</v>
      </c>
      <c r="L26" s="141">
        <v>14750000</v>
      </c>
      <c r="M26" s="141">
        <v>38673693.459079474</v>
      </c>
      <c r="N26" s="141">
        <v>0</v>
      </c>
      <c r="O26" s="141">
        <v>29922000</v>
      </c>
      <c r="P26" s="83"/>
      <c r="Q26" s="83"/>
      <c r="R26" s="83"/>
    </row>
    <row r="27" spans="1:18" ht="20.100000000000001" customHeight="1" x14ac:dyDescent="0.2">
      <c r="A27" s="113"/>
      <c r="B27" s="343" t="s">
        <v>177</v>
      </c>
      <c r="C27" s="341"/>
      <c r="D27" s="84">
        <f>+F27</f>
        <v>0.03</v>
      </c>
      <c r="E27" s="144"/>
      <c r="F27" s="142">
        <v>0.03</v>
      </c>
      <c r="G27" s="85">
        <f>+I27</f>
        <v>0.03</v>
      </c>
      <c r="H27" s="144"/>
      <c r="I27" s="142">
        <v>0.03</v>
      </c>
      <c r="J27" s="243">
        <f t="shared" ref="J27:J33" si="10">SUM(K27:L27)</f>
        <v>0.05</v>
      </c>
      <c r="K27" s="244"/>
      <c r="L27" s="243">
        <v>0.05</v>
      </c>
      <c r="M27" s="243">
        <f t="shared" ref="M27:M33" si="11">SUM(N27:O27)</f>
        <v>0.05</v>
      </c>
      <c r="N27" s="244"/>
      <c r="O27" s="243">
        <v>0.05</v>
      </c>
      <c r="P27" s="86"/>
      <c r="Q27" s="86"/>
      <c r="R27" s="86"/>
    </row>
    <row r="28" spans="1:18" ht="20.100000000000001" customHeight="1" x14ac:dyDescent="0.2">
      <c r="A28" s="113"/>
      <c r="B28" s="158" t="s">
        <v>178</v>
      </c>
      <c r="C28" s="158"/>
      <c r="D28" s="81">
        <f>SUM(E28:F28)</f>
        <v>1316000</v>
      </c>
      <c r="E28" s="114">
        <f>0</f>
        <v>0</v>
      </c>
      <c r="F28" s="143">
        <v>1316000</v>
      </c>
      <c r="G28" s="82">
        <f>SUM(H28:I28)</f>
        <v>2671000</v>
      </c>
      <c r="H28" s="114">
        <f>0</f>
        <v>0</v>
      </c>
      <c r="I28" s="143">
        <v>2671000</v>
      </c>
      <c r="J28" s="141">
        <v>1765167.0010806266</v>
      </c>
      <c r="K28" s="141">
        <v>0</v>
      </c>
      <c r="L28" s="141">
        <v>1369000</v>
      </c>
      <c r="M28" s="141">
        <v>3587934.3975136895</v>
      </c>
      <c r="N28" s="141">
        <v>0</v>
      </c>
      <c r="O28" s="141">
        <v>2776000</v>
      </c>
      <c r="P28" s="83"/>
      <c r="Q28" s="83"/>
      <c r="R28" s="83"/>
    </row>
    <row r="29" spans="1:18" ht="20.100000000000001" customHeight="1" x14ac:dyDescent="0.2">
      <c r="A29" s="113"/>
      <c r="B29" s="158" t="s">
        <v>179</v>
      </c>
      <c r="C29" s="158"/>
      <c r="D29" s="84">
        <f>+F29</f>
        <v>0.03</v>
      </c>
      <c r="E29" s="144"/>
      <c r="F29" s="142">
        <v>0.03</v>
      </c>
      <c r="G29" s="85">
        <f>+I29</f>
        <v>0.03</v>
      </c>
      <c r="H29" s="144"/>
      <c r="I29" s="142">
        <v>0.03</v>
      </c>
      <c r="J29" s="243">
        <f t="shared" si="10"/>
        <v>0.05</v>
      </c>
      <c r="K29" s="244"/>
      <c r="L29" s="243">
        <v>0.05</v>
      </c>
      <c r="M29" s="243">
        <f t="shared" si="11"/>
        <v>0.05</v>
      </c>
      <c r="N29" s="244"/>
      <c r="O29" s="243">
        <v>0.05</v>
      </c>
      <c r="P29" s="86"/>
      <c r="Q29" s="86"/>
      <c r="R29" s="86"/>
    </row>
    <row r="30" spans="1:18" ht="20.100000000000001" customHeight="1" x14ac:dyDescent="0.2">
      <c r="A30" s="113"/>
      <c r="B30" s="158" t="s">
        <v>180</v>
      </c>
      <c r="C30" s="158"/>
      <c r="D30" s="81">
        <f>SUM(E30:F30)</f>
        <v>0</v>
      </c>
      <c r="E30" s="114">
        <f>0</f>
        <v>0</v>
      </c>
      <c r="F30" s="143">
        <v>0</v>
      </c>
      <c r="G30" s="82">
        <f>SUM(H30:I30)</f>
        <v>0</v>
      </c>
      <c r="H30" s="114">
        <f>0</f>
        <v>0</v>
      </c>
      <c r="I30" s="143">
        <v>0</v>
      </c>
      <c r="J30" s="141">
        <v>2198400.0999579756</v>
      </c>
      <c r="K30" s="141">
        <v>0</v>
      </c>
      <c r="L30" s="141">
        <v>1705000</v>
      </c>
      <c r="M30" s="141">
        <v>4469408.1940210154</v>
      </c>
      <c r="N30" s="141">
        <v>0</v>
      </c>
      <c r="O30" s="141">
        <v>3458000</v>
      </c>
      <c r="P30" s="83"/>
      <c r="Q30" s="83"/>
      <c r="R30" s="83"/>
    </row>
    <row r="31" spans="1:18" ht="20.100000000000001" customHeight="1" x14ac:dyDescent="0.2">
      <c r="A31" s="113"/>
      <c r="B31" s="158" t="s">
        <v>181</v>
      </c>
      <c r="C31" s="158"/>
      <c r="D31" s="84">
        <f>+F31</f>
        <v>0</v>
      </c>
      <c r="E31" s="144"/>
      <c r="F31" s="142">
        <v>0</v>
      </c>
      <c r="G31" s="85">
        <f>+I31</f>
        <v>0</v>
      </c>
      <c r="H31" s="144"/>
      <c r="I31" s="142">
        <v>0</v>
      </c>
      <c r="J31" s="243">
        <f t="shared" si="10"/>
        <v>0.05</v>
      </c>
      <c r="K31" s="244"/>
      <c r="L31" s="243">
        <v>0.05</v>
      </c>
      <c r="M31" s="243">
        <f t="shared" si="11"/>
        <v>0.05</v>
      </c>
      <c r="N31" s="244"/>
      <c r="O31" s="243">
        <v>0.05</v>
      </c>
      <c r="P31" s="86"/>
      <c r="Q31" s="86"/>
      <c r="R31" s="86"/>
    </row>
    <row r="32" spans="1:18" ht="20.100000000000001" customHeight="1" x14ac:dyDescent="0.2">
      <c r="A32" s="113"/>
      <c r="B32" s="341" t="s">
        <v>182</v>
      </c>
      <c r="C32" s="342"/>
      <c r="D32" s="81">
        <f>SUM(E32:F32)</f>
        <v>13822000</v>
      </c>
      <c r="E32" s="114">
        <f>0</f>
        <v>0</v>
      </c>
      <c r="F32" s="143">
        <v>13822000</v>
      </c>
      <c r="G32" s="82">
        <f>SUM(H32:I32)</f>
        <v>28058000</v>
      </c>
      <c r="H32" s="114">
        <f>0</f>
        <v>0</v>
      </c>
      <c r="I32" s="143">
        <v>28058000</v>
      </c>
      <c r="J32" s="141">
        <v>19972561.611934923</v>
      </c>
      <c r="K32" s="141">
        <v>0</v>
      </c>
      <c r="L32" s="141">
        <v>15490000</v>
      </c>
      <c r="M32" s="141">
        <v>40602078.949385822</v>
      </c>
      <c r="N32" s="141">
        <v>0</v>
      </c>
      <c r="O32" s="141">
        <v>31414000</v>
      </c>
      <c r="P32" s="83"/>
      <c r="Q32" s="83"/>
      <c r="R32" s="83"/>
    </row>
    <row r="33" spans="1:18" ht="20.100000000000001" customHeight="1" x14ac:dyDescent="0.2">
      <c r="A33" s="113"/>
      <c r="B33" s="341" t="s">
        <v>183</v>
      </c>
      <c r="C33" s="342"/>
      <c r="D33" s="84">
        <f>+F33</f>
        <v>0.03</v>
      </c>
      <c r="E33" s="144"/>
      <c r="F33" s="142">
        <v>0.03</v>
      </c>
      <c r="G33" s="85">
        <f>+I33</f>
        <v>0.03</v>
      </c>
      <c r="H33" s="144"/>
      <c r="I33" s="142">
        <v>0.03</v>
      </c>
      <c r="J33" s="243">
        <f t="shared" si="10"/>
        <v>0.05</v>
      </c>
      <c r="K33" s="244"/>
      <c r="L33" s="243">
        <v>0.05</v>
      </c>
      <c r="M33" s="243">
        <f t="shared" si="11"/>
        <v>0.05</v>
      </c>
      <c r="N33" s="244"/>
      <c r="O33" s="243">
        <v>0.05</v>
      </c>
      <c r="P33" s="86"/>
      <c r="Q33" s="86"/>
      <c r="R33" s="86"/>
    </row>
    <row r="34" spans="1:18" ht="20.100000000000001" customHeight="1" x14ac:dyDescent="0.2">
      <c r="A34" s="113"/>
      <c r="B34" s="341" t="s">
        <v>184</v>
      </c>
      <c r="C34" s="389"/>
      <c r="D34" s="81">
        <f t="shared" ref="D34:D42" si="12">SUM(E34:F34)</f>
        <v>0</v>
      </c>
      <c r="E34" s="114">
        <f>0</f>
        <v>0</v>
      </c>
      <c r="F34" s="143">
        <v>0</v>
      </c>
      <c r="G34" s="82">
        <f t="shared" ref="G34:G42" si="13">SUM(H34:I34)</f>
        <v>0</v>
      </c>
      <c r="H34" s="114">
        <f>0</f>
        <v>0</v>
      </c>
      <c r="I34" s="143">
        <v>0</v>
      </c>
      <c r="J34" s="141">
        <f>SUM(K34:L34)</f>
        <v>0</v>
      </c>
      <c r="K34" s="141">
        <v>0</v>
      </c>
      <c r="L34" s="141">
        <v>0</v>
      </c>
      <c r="M34" s="141">
        <f>SUM(N34:O34)</f>
        <v>0</v>
      </c>
      <c r="N34" s="141">
        <v>0</v>
      </c>
      <c r="O34" s="141">
        <v>0</v>
      </c>
    </row>
    <row r="35" spans="1:18" s="291" customFormat="1" ht="20.100000000000001" customHeight="1" x14ac:dyDescent="0.2">
      <c r="A35" s="284"/>
      <c r="B35" s="283" t="s">
        <v>185</v>
      </c>
      <c r="C35" s="285"/>
      <c r="D35" s="286">
        <v>0</v>
      </c>
      <c r="E35" s="287">
        <v>0</v>
      </c>
      <c r="F35" s="288">
        <v>0</v>
      </c>
      <c r="G35" s="289">
        <v>0</v>
      </c>
      <c r="H35" s="287">
        <v>0</v>
      </c>
      <c r="I35" s="288">
        <v>0</v>
      </c>
      <c r="J35" s="290">
        <v>4811704</v>
      </c>
      <c r="K35" s="290">
        <v>0</v>
      </c>
      <c r="L35" s="290">
        <v>3243088</v>
      </c>
      <c r="M35" s="290">
        <v>0</v>
      </c>
      <c r="N35" s="290">
        <v>0</v>
      </c>
      <c r="O35" s="290">
        <v>0</v>
      </c>
    </row>
    <row r="36" spans="1:18" ht="20.100000000000001" customHeight="1" x14ac:dyDescent="0.2">
      <c r="A36" s="113"/>
      <c r="B36" s="386" t="s">
        <v>186</v>
      </c>
      <c r="C36" s="341"/>
      <c r="D36" s="81">
        <f t="shared" si="12"/>
        <v>1183000</v>
      </c>
      <c r="E36" s="114">
        <f>0</f>
        <v>0</v>
      </c>
      <c r="F36" s="143">
        <v>1183000</v>
      </c>
      <c r="G36" s="82">
        <f t="shared" si="13"/>
        <v>3610000</v>
      </c>
      <c r="H36" s="114">
        <f>0</f>
        <v>0</v>
      </c>
      <c r="I36" s="143">
        <v>3610000</v>
      </c>
      <c r="J36" s="141">
        <f t="shared" ref="J36:J37" si="14">SUM(K36:L36)</f>
        <v>658229</v>
      </c>
      <c r="K36" s="141">
        <v>0</v>
      </c>
      <c r="L36" s="141">
        <v>658229</v>
      </c>
      <c r="M36" s="141">
        <f>SUM(N36:O36)</f>
        <v>2775419</v>
      </c>
      <c r="N36" s="141">
        <v>0</v>
      </c>
      <c r="O36" s="141">
        <v>2775419</v>
      </c>
      <c r="P36" s="87" t="s">
        <v>187</v>
      </c>
    </row>
    <row r="37" spans="1:18" ht="20.100000000000001" customHeight="1" x14ac:dyDescent="0.2">
      <c r="A37" s="113"/>
      <c r="B37" s="160" t="s">
        <v>188</v>
      </c>
      <c r="C37" s="157"/>
      <c r="D37" s="81">
        <f t="shared" si="12"/>
        <v>5099000</v>
      </c>
      <c r="E37" s="114">
        <f>0</f>
        <v>0</v>
      </c>
      <c r="F37" s="143">
        <v>5099000</v>
      </c>
      <c r="G37" s="82">
        <f t="shared" si="13"/>
        <v>9401000</v>
      </c>
      <c r="H37" s="114">
        <f>0</f>
        <v>0</v>
      </c>
      <c r="I37" s="143">
        <v>9401000</v>
      </c>
      <c r="J37" s="141">
        <f t="shared" si="14"/>
        <v>6634000</v>
      </c>
      <c r="K37" s="141">
        <v>0</v>
      </c>
      <c r="L37" s="250">
        <v>6634000</v>
      </c>
      <c r="M37" s="141">
        <f t="shared" ref="M37:M38" si="15">SUM(N37:O37)</f>
        <v>10854000</v>
      </c>
      <c r="N37" s="141">
        <v>0</v>
      </c>
      <c r="O37" s="250">
        <v>10854000</v>
      </c>
    </row>
    <row r="38" spans="1:18" ht="20.100000000000001" customHeight="1" x14ac:dyDescent="0.2">
      <c r="A38" s="113"/>
      <c r="B38" s="160" t="s">
        <v>189</v>
      </c>
      <c r="C38" s="157"/>
      <c r="D38" s="81">
        <f t="shared" si="12"/>
        <v>8643000</v>
      </c>
      <c r="E38" s="114">
        <f>0</f>
        <v>0</v>
      </c>
      <c r="F38" s="143">
        <v>8643000</v>
      </c>
      <c r="G38" s="82">
        <f t="shared" si="13"/>
        <v>15870000</v>
      </c>
      <c r="H38" s="114">
        <f>0</f>
        <v>0</v>
      </c>
      <c r="I38" s="143">
        <v>15870000</v>
      </c>
      <c r="J38" s="141">
        <f>SUM(K38:L38)</f>
        <v>3080000</v>
      </c>
      <c r="K38" s="141">
        <v>0</v>
      </c>
      <c r="L38" s="250">
        <v>3080000</v>
      </c>
      <c r="M38" s="141">
        <f t="shared" si="15"/>
        <v>9569000</v>
      </c>
      <c r="N38" s="141">
        <v>0</v>
      </c>
      <c r="O38" s="250">
        <v>9569000</v>
      </c>
    </row>
    <row r="39" spans="1:18" ht="20.100000000000001" customHeight="1" x14ac:dyDescent="0.2">
      <c r="A39" s="113"/>
      <c r="B39" s="386" t="s">
        <v>190</v>
      </c>
      <c r="C39" s="341"/>
      <c r="D39" s="81">
        <f t="shared" si="12"/>
        <v>0</v>
      </c>
      <c r="E39" s="114">
        <f>0</f>
        <v>0</v>
      </c>
      <c r="F39" s="143">
        <v>0</v>
      </c>
      <c r="G39" s="82">
        <f t="shared" si="13"/>
        <v>0</v>
      </c>
      <c r="H39" s="114">
        <f>0</f>
        <v>0</v>
      </c>
      <c r="I39" s="143">
        <v>0</v>
      </c>
      <c r="J39" s="141">
        <f t="shared" ref="J39:J40" si="16">SUM(K39:L39)</f>
        <v>0</v>
      </c>
      <c r="K39" s="141">
        <v>0</v>
      </c>
      <c r="L39" s="141">
        <v>0</v>
      </c>
      <c r="M39" s="141">
        <f t="shared" ref="M39:M40" si="17">SUM(N39:O39)</f>
        <v>0</v>
      </c>
      <c r="N39" s="141">
        <v>0</v>
      </c>
      <c r="O39" s="250">
        <v>0</v>
      </c>
    </row>
    <row r="40" spans="1:18" ht="20.100000000000001" customHeight="1" x14ac:dyDescent="0.2">
      <c r="A40" s="113"/>
      <c r="B40" s="341" t="s">
        <v>191</v>
      </c>
      <c r="C40" s="389"/>
      <c r="D40" s="81">
        <f t="shared" si="12"/>
        <v>0</v>
      </c>
      <c r="E40" s="114">
        <f>0</f>
        <v>0</v>
      </c>
      <c r="F40" s="143">
        <v>0</v>
      </c>
      <c r="G40" s="82">
        <f t="shared" si="13"/>
        <v>0</v>
      </c>
      <c r="H40" s="114">
        <f>0</f>
        <v>0</v>
      </c>
      <c r="I40" s="143">
        <v>0</v>
      </c>
      <c r="J40" s="141">
        <f t="shared" si="16"/>
        <v>0</v>
      </c>
      <c r="K40" s="141">
        <v>0</v>
      </c>
      <c r="L40" s="141">
        <v>0</v>
      </c>
      <c r="M40" s="141">
        <f t="shared" si="17"/>
        <v>0</v>
      </c>
      <c r="N40" s="141">
        <v>0</v>
      </c>
      <c r="O40" s="141">
        <v>0</v>
      </c>
    </row>
    <row r="41" spans="1:18" ht="20.100000000000001" customHeight="1" x14ac:dyDescent="0.2">
      <c r="A41" s="113"/>
      <c r="B41" s="386" t="s">
        <v>192</v>
      </c>
      <c r="C41" s="341"/>
      <c r="D41" s="81">
        <f t="shared" ref="D41" si="18">SUM(E41:F41)</f>
        <v>247000</v>
      </c>
      <c r="E41" s="114">
        <f>0</f>
        <v>0</v>
      </c>
      <c r="F41" s="143">
        <v>247000</v>
      </c>
      <c r="G41" s="82">
        <f t="shared" ref="G41" si="19">SUM(H41:I41)</f>
        <v>501000</v>
      </c>
      <c r="H41" s="114">
        <f>0</f>
        <v>0</v>
      </c>
      <c r="I41" s="143">
        <v>501000</v>
      </c>
      <c r="J41" s="141">
        <f t="shared" ref="J41" si="20">SUM(K41:L41)</f>
        <v>516952.1838095244</v>
      </c>
      <c r="K41" s="141">
        <v>0</v>
      </c>
      <c r="L41" s="250">
        <v>516952.1838095244</v>
      </c>
      <c r="M41" s="250">
        <f t="shared" ref="M41" si="21">SUM(N41:O41)</f>
        <v>1059751.9768095249</v>
      </c>
      <c r="N41" s="250">
        <v>0</v>
      </c>
      <c r="O41" s="250">
        <v>1059751.9768095249</v>
      </c>
    </row>
    <row r="42" spans="1:18" ht="20.100000000000001" customHeight="1" x14ac:dyDescent="0.2">
      <c r="A42" s="113"/>
      <c r="B42" s="386" t="s">
        <v>193</v>
      </c>
      <c r="C42" s="341"/>
      <c r="D42" s="81">
        <f t="shared" si="12"/>
        <v>3230000</v>
      </c>
      <c r="E42" s="114">
        <f>0</f>
        <v>0</v>
      </c>
      <c r="F42" s="143">
        <v>3230000</v>
      </c>
      <c r="G42" s="82">
        <f t="shared" si="13"/>
        <v>5190000</v>
      </c>
      <c r="H42" s="114">
        <f>0</f>
        <v>0</v>
      </c>
      <c r="I42" s="143">
        <v>5190000</v>
      </c>
      <c r="J42" s="141">
        <f t="shared" ref="J42" si="22">SUM(K42:L42)</f>
        <v>1398568.5</v>
      </c>
      <c r="K42" s="141">
        <v>0</v>
      </c>
      <c r="L42" s="141">
        <v>1398568.5</v>
      </c>
      <c r="M42" s="141">
        <f t="shared" ref="M42" si="23">SUM(N42:O42)</f>
        <v>3199861.0549999997</v>
      </c>
      <c r="N42" s="141">
        <v>0</v>
      </c>
      <c r="O42" s="141">
        <v>3199861.0549999997</v>
      </c>
    </row>
    <row r="43" spans="1:18" ht="20.100000000000001" customHeight="1" x14ac:dyDescent="0.2">
      <c r="A43" s="115"/>
      <c r="B43" s="387" t="s">
        <v>194</v>
      </c>
      <c r="C43" s="388"/>
      <c r="D43" s="93">
        <f>SUM(D36:D42,D25,D26,D28,D30,D32,D34,D35)</f>
        <v>54371000</v>
      </c>
      <c r="E43" s="93">
        <f t="shared" ref="E43:O43" si="24">SUM(E36:E42,E25,E26,E28,E30,E32,E34,E35)</f>
        <v>2000000</v>
      </c>
      <c r="F43" s="93">
        <f t="shared" si="24"/>
        <v>52371000</v>
      </c>
      <c r="G43" s="94">
        <f t="shared" si="24"/>
        <v>96062000</v>
      </c>
      <c r="H43" s="116">
        <f t="shared" si="24"/>
        <v>2000000</v>
      </c>
      <c r="I43" s="93">
        <f t="shared" si="24"/>
        <v>94062000</v>
      </c>
      <c r="J43" s="93">
        <f t="shared" si="24"/>
        <v>72007999.683809519</v>
      </c>
      <c r="K43" s="93">
        <f t="shared" si="24"/>
        <v>2000000</v>
      </c>
      <c r="L43" s="93">
        <f t="shared" si="24"/>
        <v>58798837.683809526</v>
      </c>
      <c r="M43" s="93">
        <f t="shared" si="24"/>
        <v>127531147.03180952</v>
      </c>
      <c r="N43" s="93">
        <f t="shared" si="24"/>
        <v>2000000</v>
      </c>
      <c r="O43" s="93">
        <f t="shared" si="24"/>
        <v>105768032.03180952</v>
      </c>
    </row>
    <row r="44" spans="1:18" x14ac:dyDescent="0.2">
      <c r="B44" s="88" t="s">
        <v>195</v>
      </c>
      <c r="C44" s="88"/>
      <c r="D44" s="88"/>
      <c r="E44" s="88"/>
      <c r="F44" s="88"/>
    </row>
    <row r="45" spans="1:18" x14ac:dyDescent="0.2">
      <c r="B45" s="390" t="s">
        <v>196</v>
      </c>
      <c r="C45" s="390"/>
      <c r="D45" s="390"/>
      <c r="E45" s="390"/>
      <c r="F45" s="390"/>
      <c r="G45" s="390"/>
      <c r="H45" s="390"/>
      <c r="I45" s="390"/>
      <c r="J45" s="253"/>
      <c r="K45" s="161"/>
      <c r="L45" s="253"/>
      <c r="M45" s="253"/>
      <c r="N45" s="161"/>
      <c r="O45" s="161"/>
    </row>
    <row r="46" spans="1:18" x14ac:dyDescent="0.2">
      <c r="B46" s="390" t="s">
        <v>197</v>
      </c>
      <c r="C46" s="390"/>
      <c r="D46" s="390"/>
      <c r="E46" s="390"/>
      <c r="F46" s="390"/>
      <c r="G46" s="390"/>
      <c r="H46" s="390"/>
      <c r="I46" s="390"/>
      <c r="J46" s="161"/>
      <c r="K46" s="161"/>
      <c r="L46" s="161"/>
      <c r="M46" s="161"/>
      <c r="N46" s="161"/>
      <c r="O46" s="161"/>
    </row>
    <row r="47" spans="1:18" x14ac:dyDescent="0.2">
      <c r="B47" s="161" t="s">
        <v>198</v>
      </c>
      <c r="C47" s="161"/>
      <c r="D47" s="161"/>
      <c r="E47" s="161"/>
      <c r="F47" s="161"/>
      <c r="G47" s="161"/>
      <c r="H47" s="161"/>
      <c r="I47" s="161"/>
      <c r="J47" s="161"/>
      <c r="K47" s="161"/>
      <c r="L47" s="161"/>
      <c r="M47" s="161"/>
      <c r="N47" s="161"/>
      <c r="O47" s="161"/>
    </row>
    <row r="48" spans="1:18" x14ac:dyDescent="0.2">
      <c r="B48" s="282" t="s">
        <v>199</v>
      </c>
      <c r="C48" s="88"/>
      <c r="D48" s="88"/>
      <c r="E48" s="88"/>
      <c r="F48" s="88"/>
      <c r="G48" s="88"/>
      <c r="H48" s="88"/>
      <c r="I48" s="88"/>
      <c r="J48" s="88"/>
      <c r="K48" s="88"/>
      <c r="L48" s="88"/>
      <c r="M48" s="88"/>
      <c r="N48" s="88"/>
      <c r="O48" s="88"/>
    </row>
    <row r="49" spans="2:17" ht="15.75" x14ac:dyDescent="0.25">
      <c r="B49" s="88"/>
      <c r="C49" s="88"/>
      <c r="D49" s="88"/>
      <c r="E49" s="88"/>
      <c r="F49" s="88"/>
      <c r="G49" s="88"/>
      <c r="J49" s="91" t="s">
        <v>200</v>
      </c>
      <c r="K49" s="90"/>
      <c r="L49" s="90"/>
      <c r="M49" s="90"/>
      <c r="N49" s="90"/>
      <c r="O49" s="90"/>
    </row>
    <row r="50" spans="2:17" ht="15.75" x14ac:dyDescent="0.25">
      <c r="J50" s="347" t="s">
        <v>201</v>
      </c>
      <c r="K50" s="347"/>
      <c r="L50" s="264" t="s">
        <v>202</v>
      </c>
      <c r="M50" s="265"/>
      <c r="N50" s="117"/>
      <c r="O50" s="117"/>
      <c r="P50" s="263"/>
      <c r="Q50"/>
    </row>
    <row r="51" spans="2:17" ht="15.75" x14ac:dyDescent="0.2">
      <c r="J51" s="117" t="s">
        <v>141</v>
      </c>
      <c r="K51" s="117" t="s">
        <v>142</v>
      </c>
      <c r="L51" s="334" t="s">
        <v>141</v>
      </c>
      <c r="M51" s="334"/>
      <c r="N51" s="334"/>
      <c r="O51" s="334" t="s">
        <v>142</v>
      </c>
      <c r="P51" s="334"/>
      <c r="Q51"/>
    </row>
    <row r="52" spans="2:17" ht="93" customHeight="1" x14ac:dyDescent="0.2">
      <c r="J52" s="148">
        <f>'2-Tuit &amp; Oth NGF Rev'!G22-'2-Tuit &amp; Oth NGF Rev'!F22-'3-Academic-Financial'!L43</f>
        <v>-20669837.683809526</v>
      </c>
      <c r="K52" s="148">
        <f>'2-Tuit &amp; Oth NGF Rev'!H22-'2-Tuit &amp; Oth NGF Rev'!F22-'3-Academic-Financial'!O43</f>
        <v>-36252032.031809524</v>
      </c>
      <c r="L52" s="335" t="s">
        <v>203</v>
      </c>
      <c r="M52" s="335"/>
      <c r="N52" s="335"/>
      <c r="O52" s="335" t="s">
        <v>204</v>
      </c>
      <c r="P52" s="335"/>
      <c r="Q52"/>
    </row>
    <row r="54" spans="2:17" x14ac:dyDescent="0.2">
      <c r="B54" s="385"/>
      <c r="C54" s="385"/>
      <c r="D54" s="385"/>
      <c r="E54" s="385"/>
      <c r="F54" s="385"/>
      <c r="J54" s="252"/>
      <c r="K54" s="252"/>
    </row>
    <row r="55" spans="2:17" x14ac:dyDescent="0.2">
      <c r="J55" s="252"/>
      <c r="K55" s="251"/>
    </row>
  </sheetData>
  <sheetProtection insertRows="0" selectLockedCells="1" selectUnlockedCells="1"/>
  <mergeCells count="44">
    <mergeCell ref="B36:C36"/>
    <mergeCell ref="B34:C34"/>
    <mergeCell ref="M23:O23"/>
    <mergeCell ref="B27:C27"/>
    <mergeCell ref="G23:I23"/>
    <mergeCell ref="B24:C24"/>
    <mergeCell ref="B33:C33"/>
    <mergeCell ref="B54:F54"/>
    <mergeCell ref="B39:C39"/>
    <mergeCell ref="B43:C43"/>
    <mergeCell ref="B41:C41"/>
    <mergeCell ref="B40:C40"/>
    <mergeCell ref="B46:I46"/>
    <mergeCell ref="B45:I45"/>
    <mergeCell ref="B42:C42"/>
    <mergeCell ref="A2:I2"/>
    <mergeCell ref="A6:A10"/>
    <mergeCell ref="B6:Q6"/>
    <mergeCell ref="B8:B10"/>
    <mergeCell ref="D9:F9"/>
    <mergeCell ref="G9:I9"/>
    <mergeCell ref="Q8:Q10"/>
    <mergeCell ref="P8:P10"/>
    <mergeCell ref="D8:I8"/>
    <mergeCell ref="C8:C10"/>
    <mergeCell ref="J9:L9"/>
    <mergeCell ref="M9:O9"/>
    <mergeCell ref="D7:O7"/>
    <mergeCell ref="L51:N51"/>
    <mergeCell ref="L52:N52"/>
    <mergeCell ref="O51:P51"/>
    <mergeCell ref="O52:P52"/>
    <mergeCell ref="A4:Q5"/>
    <mergeCell ref="A18:Q18"/>
    <mergeCell ref="P19:Q19"/>
    <mergeCell ref="B32:C32"/>
    <mergeCell ref="B26:C26"/>
    <mergeCell ref="Q23:R23"/>
    <mergeCell ref="A22:Q22"/>
    <mergeCell ref="J50:K50"/>
    <mergeCell ref="D23:F23"/>
    <mergeCell ref="B23:C23"/>
    <mergeCell ref="B25:C25"/>
    <mergeCell ref="J23:L23"/>
  </mergeCells>
  <phoneticPr fontId="10" type="noConversion"/>
  <pageMargins left="0.7" right="0.45" top="0.25" bottom="0.5" header="0" footer="0.15"/>
  <pageSetup paperSize="17" scale="41" orientation="landscape" r:id="rId1"/>
  <headerFooter>
    <oddFooter>&amp;L2022 Six-Year Plan - Part 1&amp;C&amp;P of &amp;N&amp;R10/11/22</oddFooter>
  </headerFooter>
  <ignoredErrors>
    <ignoredError sqref="G11:G17 G42 D27:D33 G26:G34 G36:G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6"/>
  <sheetViews>
    <sheetView zoomScale="80" zoomScaleNormal="80" workbookViewId="0"/>
  </sheetViews>
  <sheetFormatPr defaultColWidth="9.140625" defaultRowHeight="12.75" x14ac:dyDescent="0.2"/>
  <cols>
    <col min="1" max="1" width="9.140625" style="1"/>
    <col min="2" max="2" width="50.42578125" style="1" customWidth="1"/>
    <col min="3" max="3" width="7.140625" style="1" customWidth="1"/>
    <col min="4" max="4" width="18.42578125" style="1" customWidth="1"/>
    <col min="5" max="5" width="15.42578125" style="1" customWidth="1"/>
    <col min="6" max="6" width="18.42578125" style="1" customWidth="1"/>
    <col min="7" max="11" width="16.42578125" style="1" customWidth="1"/>
    <col min="12" max="12" width="65.42578125" style="1" customWidth="1"/>
    <col min="13" max="16384" width="9.140625" style="1"/>
  </cols>
  <sheetData>
    <row r="1" spans="1:12" ht="20.100000000000001" customHeight="1" x14ac:dyDescent="0.2">
      <c r="A1" s="46" t="s">
        <v>205</v>
      </c>
      <c r="B1" s="46"/>
      <c r="C1" s="46"/>
      <c r="D1" s="46"/>
      <c r="E1" s="46"/>
      <c r="F1" s="46"/>
      <c r="G1" s="46"/>
      <c r="H1" s="46"/>
      <c r="I1" s="46"/>
      <c r="J1" s="46"/>
      <c r="K1" s="46"/>
    </row>
    <row r="2" spans="1:12" ht="20.100000000000001" customHeight="1" x14ac:dyDescent="0.2">
      <c r="A2" s="399" t="str">
        <f>'Institution ID'!C3</f>
        <v>University of Virginia</v>
      </c>
      <c r="B2" s="399"/>
      <c r="C2" s="399"/>
      <c r="D2" s="399"/>
      <c r="E2" s="399"/>
      <c r="F2" s="399"/>
      <c r="G2" s="399"/>
      <c r="H2" s="173"/>
      <c r="I2" s="173"/>
      <c r="J2" s="173"/>
      <c r="K2" s="173"/>
    </row>
    <row r="3" spans="1:12" s="6" customFormat="1" ht="30" customHeight="1" x14ac:dyDescent="0.2">
      <c r="A3" s="407" t="s">
        <v>206</v>
      </c>
      <c r="B3" s="407"/>
      <c r="C3" s="407"/>
      <c r="D3" s="407"/>
      <c r="E3" s="407"/>
      <c r="F3" s="407"/>
      <c r="G3" s="407"/>
      <c r="H3" s="407"/>
      <c r="I3" s="407"/>
      <c r="J3" s="407"/>
      <c r="K3" s="407"/>
      <c r="L3" s="407"/>
    </row>
    <row r="4" spans="1:12" s="6" customFormat="1" ht="60.6" customHeight="1" thickBot="1" x14ac:dyDescent="0.25">
      <c r="A4" s="408"/>
      <c r="B4" s="408"/>
      <c r="C4" s="408"/>
      <c r="D4" s="408"/>
      <c r="E4" s="408"/>
      <c r="F4" s="408"/>
      <c r="G4" s="408"/>
      <c r="H4" s="408"/>
      <c r="I4" s="408"/>
      <c r="J4" s="408"/>
      <c r="K4" s="408"/>
      <c r="L4" s="408"/>
    </row>
    <row r="5" spans="1:12" s="3" customFormat="1" ht="20.100000000000001" customHeight="1" thickBot="1" x14ac:dyDescent="0.25">
      <c r="A5" s="400" t="s">
        <v>132</v>
      </c>
      <c r="B5" s="413" t="s">
        <v>207</v>
      </c>
      <c r="C5" s="414"/>
      <c r="D5" s="414"/>
      <c r="E5" s="414"/>
      <c r="F5" s="414"/>
      <c r="G5" s="414"/>
      <c r="H5" s="414"/>
      <c r="I5" s="414"/>
      <c r="J5" s="414"/>
      <c r="K5" s="415"/>
      <c r="L5" s="396" t="s">
        <v>208</v>
      </c>
    </row>
    <row r="6" spans="1:12" s="3" customFormat="1" ht="20.100000000000001" customHeight="1" thickBot="1" x14ac:dyDescent="0.25">
      <c r="A6" s="401"/>
      <c r="B6" s="42"/>
      <c r="C6" s="165"/>
      <c r="D6" s="416" t="s">
        <v>134</v>
      </c>
      <c r="E6" s="417"/>
      <c r="F6" s="417"/>
      <c r="G6" s="417"/>
      <c r="H6" s="417"/>
      <c r="I6" s="417"/>
      <c r="J6" s="417"/>
      <c r="K6" s="418"/>
      <c r="L6" s="397"/>
    </row>
    <row r="7" spans="1:12" s="3" customFormat="1" ht="20.100000000000001" customHeight="1" thickBot="1" x14ac:dyDescent="0.25">
      <c r="A7" s="401"/>
      <c r="B7" s="396" t="s">
        <v>209</v>
      </c>
      <c r="C7" s="404" t="s">
        <v>138</v>
      </c>
      <c r="D7" s="395"/>
      <c r="E7" s="395"/>
      <c r="F7" s="395"/>
      <c r="G7" s="395"/>
      <c r="H7" s="188"/>
      <c r="I7" s="188"/>
      <c r="J7" s="188"/>
      <c r="K7" s="188"/>
      <c r="L7" s="397"/>
    </row>
    <row r="8" spans="1:12" s="3" customFormat="1" ht="20.100000000000001" customHeight="1" thickBot="1" x14ac:dyDescent="0.25">
      <c r="A8" s="401"/>
      <c r="B8" s="397"/>
      <c r="C8" s="405"/>
      <c r="D8" s="394" t="s">
        <v>141</v>
      </c>
      <c r="E8" s="395"/>
      <c r="F8" s="398" t="s">
        <v>142</v>
      </c>
      <c r="G8" s="395"/>
      <c r="H8" s="409" t="s">
        <v>143</v>
      </c>
      <c r="I8" s="410"/>
      <c r="J8" s="411" t="s">
        <v>144</v>
      </c>
      <c r="K8" s="412"/>
      <c r="L8" s="397"/>
    </row>
    <row r="9" spans="1:12" s="3" customFormat="1" ht="42" customHeight="1" thickBot="1" x14ac:dyDescent="0.25">
      <c r="A9" s="402"/>
      <c r="B9" s="403"/>
      <c r="C9" s="406"/>
      <c r="D9" s="47" t="s">
        <v>145</v>
      </c>
      <c r="E9" s="48" t="s">
        <v>210</v>
      </c>
      <c r="F9" s="49" t="s">
        <v>145</v>
      </c>
      <c r="G9" s="48" t="s">
        <v>210</v>
      </c>
      <c r="H9" s="189" t="s">
        <v>145</v>
      </c>
      <c r="I9" s="190" t="s">
        <v>210</v>
      </c>
      <c r="J9" s="189" t="s">
        <v>145</v>
      </c>
      <c r="K9" s="191" t="s">
        <v>210</v>
      </c>
      <c r="L9" s="397"/>
    </row>
    <row r="10" spans="1:12" s="2" customFormat="1" ht="45" customHeight="1" thickTop="1" thickBot="1" x14ac:dyDescent="0.25">
      <c r="A10" s="154">
        <v>1</v>
      </c>
      <c r="B10" s="292" t="s">
        <v>211</v>
      </c>
      <c r="C10" s="152">
        <v>2</v>
      </c>
      <c r="D10" s="170">
        <v>2400000</v>
      </c>
      <c r="E10" s="170">
        <v>840000</v>
      </c>
      <c r="F10" s="170">
        <v>6500000</v>
      </c>
      <c r="G10" s="170">
        <v>2270000</v>
      </c>
      <c r="H10" s="170">
        <v>8704981.2891232576</v>
      </c>
      <c r="I10" s="170">
        <v>1923800.8648962399</v>
      </c>
      <c r="J10" s="170">
        <v>14282608.52151305</v>
      </c>
      <c r="K10" s="170">
        <v>3156456.4832543842</v>
      </c>
      <c r="L10" s="153" t="s">
        <v>329</v>
      </c>
    </row>
    <row r="11" spans="1:12" s="2" customFormat="1" ht="100.5" customHeight="1" thickTop="1" thickBot="1" x14ac:dyDescent="0.25">
      <c r="A11" s="154">
        <v>2</v>
      </c>
      <c r="B11" s="292" t="s">
        <v>321</v>
      </c>
      <c r="C11" s="152">
        <v>2</v>
      </c>
      <c r="D11" s="275" t="s">
        <v>324</v>
      </c>
      <c r="E11" s="275" t="s">
        <v>324</v>
      </c>
      <c r="F11" s="275" t="s">
        <v>324</v>
      </c>
      <c r="G11" s="275" t="s">
        <v>324</v>
      </c>
      <c r="H11" s="171">
        <v>0</v>
      </c>
      <c r="I11" s="171">
        <v>0</v>
      </c>
      <c r="J11" s="171">
        <v>5000000</v>
      </c>
      <c r="K11" s="171">
        <v>5000000</v>
      </c>
      <c r="L11" s="153" t="s">
        <v>328</v>
      </c>
    </row>
    <row r="12" spans="1:12" s="2" customFormat="1" ht="58.5" customHeight="1" thickTop="1" thickBot="1" x14ac:dyDescent="0.25">
      <c r="A12" s="154">
        <v>3</v>
      </c>
      <c r="B12" s="292" t="s">
        <v>322</v>
      </c>
      <c r="C12" s="152">
        <v>1</v>
      </c>
      <c r="D12" s="275" t="s">
        <v>324</v>
      </c>
      <c r="E12" s="275" t="s">
        <v>324</v>
      </c>
      <c r="F12" s="275" t="s">
        <v>324</v>
      </c>
      <c r="G12" s="275" t="s">
        <v>324</v>
      </c>
      <c r="H12" s="171">
        <v>2900000</v>
      </c>
      <c r="I12" s="171">
        <v>2900000</v>
      </c>
      <c r="J12" s="171">
        <v>0</v>
      </c>
      <c r="K12" s="171">
        <v>0</v>
      </c>
      <c r="L12" s="153" t="s">
        <v>330</v>
      </c>
    </row>
    <row r="13" spans="1:12" s="2" customFormat="1" ht="120.75" customHeight="1" thickTop="1" thickBot="1" x14ac:dyDescent="0.25">
      <c r="A13" s="266">
        <v>4</v>
      </c>
      <c r="B13" s="293" t="s">
        <v>323</v>
      </c>
      <c r="C13" s="267">
        <v>3</v>
      </c>
      <c r="D13" s="275" t="s">
        <v>324</v>
      </c>
      <c r="E13" s="275" t="s">
        <v>324</v>
      </c>
      <c r="F13" s="275" t="s">
        <v>324</v>
      </c>
      <c r="G13" s="275" t="s">
        <v>324</v>
      </c>
      <c r="H13" s="268">
        <v>-110583</v>
      </c>
      <c r="I13" s="268">
        <v>-110583</v>
      </c>
      <c r="J13" s="268">
        <v>-110583</v>
      </c>
      <c r="K13" s="268">
        <v>-110583</v>
      </c>
      <c r="L13" s="153" t="s">
        <v>331</v>
      </c>
    </row>
    <row r="14" spans="1:12" ht="57" customHeight="1" thickTop="1" thickBot="1" x14ac:dyDescent="0.25">
      <c r="A14" s="273">
        <v>5</v>
      </c>
      <c r="B14" s="294" t="s">
        <v>212</v>
      </c>
      <c r="C14" s="274">
        <v>1</v>
      </c>
      <c r="D14" s="275" t="s">
        <v>325</v>
      </c>
      <c r="E14" s="275" t="s">
        <v>324</v>
      </c>
      <c r="F14" s="275" t="s">
        <v>324</v>
      </c>
      <c r="G14" s="275" t="s">
        <v>324</v>
      </c>
      <c r="H14" s="275">
        <v>2314463</v>
      </c>
      <c r="I14" s="275">
        <v>2314463</v>
      </c>
      <c r="J14" s="275">
        <v>24480</v>
      </c>
      <c r="K14" s="275">
        <v>24480</v>
      </c>
      <c r="L14" s="153" t="s">
        <v>332</v>
      </c>
    </row>
    <row r="15" spans="1:12" ht="31.5" customHeight="1" thickTop="1" thickBot="1" x14ac:dyDescent="0.25">
      <c r="A15" s="273">
        <v>6</v>
      </c>
      <c r="B15" s="534" t="s">
        <v>326</v>
      </c>
      <c r="C15" s="535">
        <v>2</v>
      </c>
      <c r="D15" s="536">
        <v>3230000</v>
      </c>
      <c r="E15" s="536">
        <v>830000</v>
      </c>
      <c r="F15" s="536">
        <v>5190000</v>
      </c>
      <c r="G15" s="536">
        <v>1333000</v>
      </c>
      <c r="H15" s="536">
        <v>1398569</v>
      </c>
      <c r="I15" s="536">
        <v>307825</v>
      </c>
      <c r="J15" s="536">
        <v>3199861</v>
      </c>
      <c r="K15" s="536">
        <v>704289</v>
      </c>
      <c r="L15" s="153" t="s">
        <v>333</v>
      </c>
    </row>
    <row r="16" spans="1:12" ht="74.25" customHeight="1" thickTop="1" thickBot="1" x14ac:dyDescent="0.25">
      <c r="A16" s="273">
        <v>7</v>
      </c>
      <c r="B16" s="534" t="s">
        <v>186</v>
      </c>
      <c r="C16" s="535">
        <v>2</v>
      </c>
      <c r="D16" s="536">
        <v>1183000</v>
      </c>
      <c r="E16" s="536">
        <v>304000</v>
      </c>
      <c r="F16" s="536">
        <v>3610000</v>
      </c>
      <c r="G16" s="536">
        <v>927000</v>
      </c>
      <c r="H16" s="536">
        <v>658229</v>
      </c>
      <c r="I16" s="536">
        <v>144876</v>
      </c>
      <c r="J16" s="536">
        <v>2775419</v>
      </c>
      <c r="K16" s="536">
        <v>610870</v>
      </c>
      <c r="L16" s="153" t="s">
        <v>334</v>
      </c>
    </row>
    <row r="17" spans="1:12" ht="68.25" customHeight="1" thickTop="1" thickBot="1" x14ac:dyDescent="0.25">
      <c r="A17" s="273">
        <v>8</v>
      </c>
      <c r="B17" s="537" t="s">
        <v>327</v>
      </c>
      <c r="C17" s="538" t="s">
        <v>153</v>
      </c>
      <c r="D17" s="539">
        <v>42737253</v>
      </c>
      <c r="E17" s="536">
        <v>21127974</v>
      </c>
      <c r="F17" s="536">
        <v>0</v>
      </c>
      <c r="G17" s="536">
        <v>0</v>
      </c>
      <c r="H17" s="536">
        <v>42737253</v>
      </c>
      <c r="I17" s="536">
        <v>21127974</v>
      </c>
      <c r="J17" s="536">
        <v>0</v>
      </c>
      <c r="K17" s="536">
        <v>0</v>
      </c>
      <c r="L17" s="153"/>
    </row>
    <row r="18" spans="1:12" s="2" customFormat="1" ht="42.6" customHeight="1" thickTop="1" thickBot="1" x14ac:dyDescent="0.25">
      <c r="A18" s="269"/>
      <c r="B18" s="295" t="s">
        <v>213</v>
      </c>
      <c r="C18" s="270">
        <v>2</v>
      </c>
      <c r="D18" s="271">
        <f>3501500</f>
        <v>3501500</v>
      </c>
      <c r="E18" s="271">
        <v>3501500</v>
      </c>
      <c r="F18" s="271">
        <v>3501500</v>
      </c>
      <c r="G18" s="271">
        <v>3501500</v>
      </c>
      <c r="H18" s="272">
        <v>0</v>
      </c>
      <c r="I18" s="272">
        <v>0</v>
      </c>
      <c r="J18" s="272">
        <v>0</v>
      </c>
      <c r="K18" s="272">
        <v>0</v>
      </c>
      <c r="L18" s="153" t="s">
        <v>214</v>
      </c>
    </row>
    <row r="19" spans="1:12" s="2" customFormat="1" ht="42.6" customHeight="1" thickTop="1" thickBot="1" x14ac:dyDescent="0.25">
      <c r="A19" s="154"/>
      <c r="B19" s="292" t="s">
        <v>215</v>
      </c>
      <c r="C19" s="152" t="s">
        <v>216</v>
      </c>
      <c r="D19" s="170">
        <v>33061</v>
      </c>
      <c r="E19" s="170">
        <v>22151</v>
      </c>
      <c r="F19" s="170">
        <v>55000</v>
      </c>
      <c r="G19" s="170">
        <v>37148</v>
      </c>
      <c r="H19" s="170">
        <v>0</v>
      </c>
      <c r="I19" s="170">
        <v>0</v>
      </c>
      <c r="J19" s="170">
        <v>0</v>
      </c>
      <c r="K19" s="170">
        <v>0</v>
      </c>
      <c r="L19" s="153" t="s">
        <v>214</v>
      </c>
    </row>
    <row r="20" spans="1:12" s="2" customFormat="1" ht="42.6" customHeight="1" x14ac:dyDescent="0.2">
      <c r="A20" s="154"/>
      <c r="B20" s="292" t="s">
        <v>217</v>
      </c>
      <c r="C20" s="152">
        <v>3</v>
      </c>
      <c r="D20" s="170">
        <v>11000000</v>
      </c>
      <c r="E20" s="170">
        <v>11000000</v>
      </c>
      <c r="F20" s="170">
        <v>11000000</v>
      </c>
      <c r="G20" s="170">
        <v>11000000</v>
      </c>
      <c r="H20" s="170">
        <v>0</v>
      </c>
      <c r="I20" s="170">
        <v>0</v>
      </c>
      <c r="J20" s="170">
        <v>0</v>
      </c>
      <c r="K20" s="170">
        <v>0</v>
      </c>
      <c r="L20" s="153" t="s">
        <v>214</v>
      </c>
    </row>
    <row r="21" spans="1:12" ht="18.75" thickTop="1" x14ac:dyDescent="0.2">
      <c r="A21" s="246"/>
      <c r="B21" s="247"/>
      <c r="C21" s="248"/>
      <c r="D21" s="249">
        <f t="shared" ref="D21:K21" si="0">SUM(D10:D20)</f>
        <v>64084814</v>
      </c>
      <c r="E21" s="249">
        <f t="shared" si="0"/>
        <v>37625625</v>
      </c>
      <c r="F21" s="249">
        <f t="shared" si="0"/>
        <v>29856500</v>
      </c>
      <c r="G21" s="249">
        <f t="shared" si="0"/>
        <v>19068648</v>
      </c>
      <c r="H21" s="249">
        <f t="shared" si="0"/>
        <v>58602912.289123259</v>
      </c>
      <c r="I21" s="249">
        <f t="shared" si="0"/>
        <v>28608355.864896238</v>
      </c>
      <c r="J21" s="249">
        <f t="shared" si="0"/>
        <v>25171785.521513052</v>
      </c>
      <c r="K21" s="249">
        <f t="shared" si="0"/>
        <v>9385512.4832543842</v>
      </c>
      <c r="L21" s="110"/>
    </row>
    <row r="22" spans="1:12" x14ac:dyDescent="0.2">
      <c r="B22" s="393"/>
      <c r="C22" s="393"/>
      <c r="D22" s="393"/>
      <c r="E22" s="393"/>
    </row>
    <row r="25" spans="1:12" x14ac:dyDescent="0.2">
      <c r="E25" s="245"/>
      <c r="G25" s="245"/>
    </row>
    <row r="26" spans="1:12" x14ac:dyDescent="0.2">
      <c r="E26" s="245"/>
      <c r="G26" s="245"/>
    </row>
  </sheetData>
  <mergeCells count="14">
    <mergeCell ref="B22:E22"/>
    <mergeCell ref="D8:E8"/>
    <mergeCell ref="L5:L9"/>
    <mergeCell ref="F8:G8"/>
    <mergeCell ref="A2:G2"/>
    <mergeCell ref="A5:A9"/>
    <mergeCell ref="B7:B9"/>
    <mergeCell ref="C7:C9"/>
    <mergeCell ref="D7:G7"/>
    <mergeCell ref="A3:L4"/>
    <mergeCell ref="H8:I8"/>
    <mergeCell ref="J8:K8"/>
    <mergeCell ref="B5:K5"/>
    <mergeCell ref="D6:K6"/>
  </mergeCells>
  <pageMargins left="0.7" right="0.45" top="0.25" bottom="0.5" header="0" footer="0.15"/>
  <pageSetup scale="48" fitToHeight="0" orientation="landscape" r:id="rId1"/>
  <headerFooter>
    <oddFooter>&amp;L2022 Six-Year Plan - Part 1&amp;C&amp;P of &amp;N&amp;R10/11/22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9"/>
  <sheetViews>
    <sheetView zoomScale="80" zoomScaleNormal="80" workbookViewId="0"/>
  </sheetViews>
  <sheetFormatPr defaultColWidth="9.140625" defaultRowHeight="12.75" x14ac:dyDescent="0.2"/>
  <cols>
    <col min="1" max="1" width="31.140625" style="8" customWidth="1"/>
    <col min="2" max="5" width="17.42578125" style="8" customWidth="1"/>
    <col min="6" max="7" width="15.42578125" style="8" customWidth="1"/>
    <col min="8" max="8" width="18.42578125" style="8" customWidth="1"/>
    <col min="9" max="9" width="9.140625" style="8"/>
    <col min="10" max="10" width="11.28515625" style="8" customWidth="1"/>
    <col min="11" max="11" width="9.140625" style="8"/>
    <col min="12" max="12" width="33.28515625" style="8" bestFit="1" customWidth="1"/>
    <col min="13" max="13" width="15.5703125" style="8" customWidth="1"/>
    <col min="14" max="14" width="17.28515625" style="8" customWidth="1"/>
    <col min="15" max="18" width="15.5703125" style="8" customWidth="1"/>
    <col min="19" max="19" width="19" style="8" customWidth="1"/>
    <col min="20" max="20" width="11.7109375" style="8" bestFit="1" customWidth="1"/>
    <col min="21" max="21" width="9.140625" style="8"/>
    <col min="22" max="22" width="15.42578125" style="8" bestFit="1" customWidth="1"/>
    <col min="23" max="16384" width="9.140625" style="8"/>
  </cols>
  <sheetData>
    <row r="1" spans="1:10" ht="20.100000000000001" customHeight="1" x14ac:dyDescent="0.2">
      <c r="A1" s="45" t="s">
        <v>218</v>
      </c>
      <c r="B1" s="45"/>
      <c r="C1" s="45"/>
      <c r="D1" s="45"/>
      <c r="E1" s="45"/>
    </row>
    <row r="2" spans="1:10" ht="20.100000000000001" customHeight="1" x14ac:dyDescent="0.2">
      <c r="A2" s="435" t="str">
        <f>'Institution ID'!C3</f>
        <v>University of Virginia</v>
      </c>
      <c r="B2" s="435"/>
      <c r="C2" s="435"/>
      <c r="D2" s="435"/>
      <c r="E2" s="435"/>
    </row>
    <row r="3" spans="1:10" s="7" customFormat="1" ht="70.5" customHeight="1" x14ac:dyDescent="0.2">
      <c r="A3" s="443" t="s">
        <v>219</v>
      </c>
      <c r="B3" s="444"/>
      <c r="C3" s="444"/>
      <c r="D3" s="444"/>
      <c r="E3" s="444"/>
      <c r="F3" s="444"/>
      <c r="G3" s="444"/>
      <c r="H3" s="444"/>
    </row>
    <row r="4" spans="1:10" s="7" customFormat="1" ht="41.45" customHeight="1" x14ac:dyDescent="0.2">
      <c r="A4" s="443" t="s">
        <v>220</v>
      </c>
      <c r="B4" s="444"/>
      <c r="C4" s="444"/>
      <c r="D4" s="444"/>
      <c r="E4" s="444"/>
      <c r="F4" s="444"/>
      <c r="G4" s="444"/>
      <c r="H4" s="444"/>
    </row>
    <row r="5" spans="1:10" s="10" customFormat="1" ht="38.1" customHeight="1" x14ac:dyDescent="0.2">
      <c r="A5" s="445" t="s">
        <v>221</v>
      </c>
      <c r="B5" s="446"/>
      <c r="C5" s="446"/>
      <c r="D5" s="446"/>
      <c r="E5" s="446"/>
      <c r="F5" s="446"/>
      <c r="G5" s="446"/>
      <c r="H5" s="446"/>
    </row>
    <row r="6" spans="1:10" s="10" customFormat="1" ht="20.100000000000001" customHeight="1" x14ac:dyDescent="0.3">
      <c r="A6" s="447" t="s">
        <v>222</v>
      </c>
      <c r="B6" s="448"/>
      <c r="C6" s="448"/>
      <c r="D6" s="448"/>
      <c r="E6" s="448"/>
      <c r="F6" s="448"/>
      <c r="G6" s="166"/>
      <c r="H6" s="166"/>
    </row>
    <row r="7" spans="1:10" s="10" customFormat="1" ht="15" customHeight="1" x14ac:dyDescent="0.2">
      <c r="A7" s="429" t="s">
        <v>223</v>
      </c>
      <c r="B7" s="429"/>
      <c r="C7" s="429"/>
      <c r="D7" s="429"/>
      <c r="E7" s="429"/>
      <c r="F7" s="429"/>
      <c r="G7" s="429"/>
      <c r="H7" s="429"/>
    </row>
    <row r="8" spans="1:10" s="10" customFormat="1" ht="15" customHeight="1" x14ac:dyDescent="0.2">
      <c r="A8" s="430" t="s">
        <v>224</v>
      </c>
      <c r="B8" s="421" t="s">
        <v>104</v>
      </c>
      <c r="C8" s="421" t="s">
        <v>225</v>
      </c>
      <c r="D8" s="432" t="s">
        <v>226</v>
      </c>
      <c r="E8" s="421" t="s">
        <v>227</v>
      </c>
      <c r="F8" s="421" t="s">
        <v>228</v>
      </c>
      <c r="G8" s="439" t="s">
        <v>229</v>
      </c>
      <c r="H8" s="422" t="s">
        <v>230</v>
      </c>
    </row>
    <row r="9" spans="1:10" s="10" customFormat="1" ht="16.350000000000001" customHeight="1" thickBot="1" x14ac:dyDescent="0.25">
      <c r="A9" s="430"/>
      <c r="B9" s="422"/>
      <c r="C9" s="422"/>
      <c r="D9" s="432"/>
      <c r="E9" s="422"/>
      <c r="F9" s="422"/>
      <c r="G9" s="440"/>
      <c r="H9" s="422"/>
    </row>
    <row r="10" spans="1:10" s="10" customFormat="1" ht="16.350000000000001" customHeight="1" x14ac:dyDescent="0.2">
      <c r="A10" s="430"/>
      <c r="B10" s="423"/>
      <c r="C10" s="423"/>
      <c r="D10" s="432"/>
      <c r="E10" s="423"/>
      <c r="F10" s="423"/>
      <c r="G10" s="441"/>
      <c r="H10" s="423"/>
      <c r="I10" s="436" t="s">
        <v>231</v>
      </c>
      <c r="J10" s="426"/>
    </row>
    <row r="11" spans="1:10" s="10" customFormat="1" ht="16.350000000000001" customHeight="1" thickBot="1" x14ac:dyDescent="0.25">
      <c r="A11" s="431"/>
      <c r="B11" s="424"/>
      <c r="C11" s="424"/>
      <c r="D11" s="433"/>
      <c r="E11" s="424"/>
      <c r="F11" s="424"/>
      <c r="G11" s="442"/>
      <c r="H11" s="424"/>
      <c r="I11" s="437" t="s">
        <v>232</v>
      </c>
      <c r="J11" s="428"/>
    </row>
    <row r="12" spans="1:10" s="10" customFormat="1" ht="16.350000000000001" customHeight="1" x14ac:dyDescent="0.2">
      <c r="A12" s="32" t="s">
        <v>107</v>
      </c>
      <c r="B12" s="37">
        <f>+'2-Tuit &amp; Oth NGF Rev'!B7</f>
        <v>173289000</v>
      </c>
      <c r="C12" s="130">
        <v>38814000</v>
      </c>
      <c r="D12" s="51">
        <f t="shared" ref="D12:D18" si="0">IF(C12=0,"%",C12/B12)</f>
        <v>0.22398421134636359</v>
      </c>
      <c r="E12" s="130">
        <v>38814000</v>
      </c>
      <c r="F12" s="33">
        <f>0</f>
        <v>0</v>
      </c>
      <c r="G12" s="131">
        <v>10093000</v>
      </c>
      <c r="H12" s="58">
        <f>B12+F12+G12</f>
        <v>183382000</v>
      </c>
      <c r="I12" s="52">
        <f>(C12+C14+C16)-(E12+E14+E16)</f>
        <v>0</v>
      </c>
      <c r="J12" s="53" t="str">
        <f>IF(I12&gt;0,"WARNING: IS subsidizing OS","Compliant")</f>
        <v>Compliant</v>
      </c>
    </row>
    <row r="13" spans="1:10" s="10" customFormat="1" ht="15" customHeight="1" x14ac:dyDescent="0.2">
      <c r="A13" s="34" t="s">
        <v>108</v>
      </c>
      <c r="B13" s="38">
        <f>+'2-Tuit &amp; Oth NGF Rev'!B8</f>
        <v>266324000</v>
      </c>
      <c r="C13" s="130">
        <v>53336000</v>
      </c>
      <c r="D13" s="51">
        <f t="shared" si="0"/>
        <v>0.20026734353644432</v>
      </c>
      <c r="E13" s="130">
        <v>53336000</v>
      </c>
      <c r="F13" s="33">
        <f>0</f>
        <v>0</v>
      </c>
      <c r="G13" s="131">
        <v>14243000</v>
      </c>
      <c r="H13" s="59">
        <f t="shared" ref="H13:H17" si="1">B13+F13+G13</f>
        <v>280567000</v>
      </c>
    </row>
    <row r="14" spans="1:10" s="10" customFormat="1" ht="15" customHeight="1" x14ac:dyDescent="0.2">
      <c r="A14" s="34" t="s">
        <v>109</v>
      </c>
      <c r="B14" s="38">
        <f>+'2-Tuit &amp; Oth NGF Rev'!B9</f>
        <v>49921000</v>
      </c>
      <c r="C14" s="130">
        <v>7549000</v>
      </c>
      <c r="D14" s="51">
        <f t="shared" si="0"/>
        <v>0.15121892590292663</v>
      </c>
      <c r="E14" s="130">
        <v>7549000</v>
      </c>
      <c r="F14" s="33">
        <f>0</f>
        <v>0</v>
      </c>
      <c r="G14" s="131">
        <v>1676000</v>
      </c>
      <c r="H14" s="59">
        <f t="shared" si="1"/>
        <v>51597000</v>
      </c>
    </row>
    <row r="15" spans="1:10" s="10" customFormat="1" ht="15" customHeight="1" x14ac:dyDescent="0.2">
      <c r="A15" s="34" t="s">
        <v>110</v>
      </c>
      <c r="B15" s="38">
        <f>+'2-Tuit &amp; Oth NGF Rev'!B10</f>
        <v>114884000</v>
      </c>
      <c r="C15" s="130">
        <v>49224000</v>
      </c>
      <c r="D15" s="51">
        <f t="shared" si="0"/>
        <v>0.42846697538386547</v>
      </c>
      <c r="E15" s="130">
        <v>49224000</v>
      </c>
      <c r="F15" s="33">
        <f>0</f>
        <v>0</v>
      </c>
      <c r="G15" s="131">
        <v>180000</v>
      </c>
      <c r="H15" s="59">
        <f t="shared" si="1"/>
        <v>115064000</v>
      </c>
    </row>
    <row r="16" spans="1:10" s="10" customFormat="1" ht="15" customHeight="1" x14ac:dyDescent="0.2">
      <c r="A16" s="34" t="s">
        <v>233</v>
      </c>
      <c r="B16" s="38">
        <f>+SUM('2-Tuit &amp; Oth NGF Rev'!B11+'2-Tuit &amp; Oth NGF Rev'!B13+'2-Tuit &amp; Oth NGF Rev'!B15+'2-Tuit &amp; Oth NGF Rev'!B17+'2-Tuit &amp; Oth NGF Rev'!B19)</f>
        <v>29052000</v>
      </c>
      <c r="C16" s="130">
        <v>2257000</v>
      </c>
      <c r="D16" s="51">
        <f t="shared" si="0"/>
        <v>7.7688283078617651E-2</v>
      </c>
      <c r="E16" s="130">
        <v>2257000</v>
      </c>
      <c r="F16" s="33">
        <f>0</f>
        <v>0</v>
      </c>
      <c r="G16" s="131">
        <v>200000</v>
      </c>
      <c r="H16" s="59">
        <f t="shared" si="1"/>
        <v>29252000</v>
      </c>
    </row>
    <row r="17" spans="1:21" s="10" customFormat="1" ht="15" customHeight="1" thickBot="1" x14ac:dyDescent="0.25">
      <c r="A17" s="35" t="s">
        <v>234</v>
      </c>
      <c r="B17" s="38">
        <f>+SUM('2-Tuit &amp; Oth NGF Rev'!B12+'2-Tuit &amp; Oth NGF Rev'!B14+'2-Tuit &amp; Oth NGF Rev'!B16+'2-Tuit &amp; Oth NGF Rev'!B18+'2-Tuit &amp; Oth NGF Rev'!B20)</f>
        <v>68936000</v>
      </c>
      <c r="C17" s="130">
        <v>9225000</v>
      </c>
      <c r="D17" s="54">
        <f t="shared" si="0"/>
        <v>0.13381977486364163</v>
      </c>
      <c r="E17" s="130">
        <v>9225000</v>
      </c>
      <c r="F17" s="33">
        <f>0</f>
        <v>0</v>
      </c>
      <c r="G17" s="131">
        <v>69000</v>
      </c>
      <c r="H17" s="60">
        <f t="shared" si="1"/>
        <v>69005000</v>
      </c>
    </row>
    <row r="18" spans="1:21" s="10" customFormat="1" ht="15" customHeight="1" thickBot="1" x14ac:dyDescent="0.25">
      <c r="A18" s="36" t="s">
        <v>235</v>
      </c>
      <c r="B18" s="39">
        <f>SUM(B12:B17)</f>
        <v>702406000</v>
      </c>
      <c r="C18" s="39">
        <f t="shared" ref="C18:G18" si="2">SUM(C12:C17)</f>
        <v>160405000</v>
      </c>
      <c r="D18" s="55">
        <f t="shared" si="0"/>
        <v>0.22836507660811553</v>
      </c>
      <c r="E18" s="39">
        <f t="shared" si="2"/>
        <v>160405000</v>
      </c>
      <c r="F18" s="39">
        <f t="shared" si="2"/>
        <v>0</v>
      </c>
      <c r="G18" s="39">
        <f t="shared" si="2"/>
        <v>26461000</v>
      </c>
      <c r="H18" s="57">
        <f t="shared" ref="H18" si="3">SUM(H12:H17)</f>
        <v>728867000</v>
      </c>
    </row>
    <row r="19" spans="1:21" s="10" customFormat="1" ht="15" customHeight="1" x14ac:dyDescent="0.2">
      <c r="A19" s="438"/>
      <c r="B19" s="438"/>
      <c r="C19" s="438"/>
      <c r="D19" s="438"/>
      <c r="E19" s="438"/>
    </row>
    <row r="20" spans="1:21" s="10" customFormat="1" ht="15" customHeight="1" x14ac:dyDescent="0.2">
      <c r="A20" s="429" t="s">
        <v>236</v>
      </c>
      <c r="B20" s="429"/>
      <c r="C20" s="429"/>
      <c r="D20" s="429"/>
      <c r="E20" s="429"/>
      <c r="F20" s="429"/>
      <c r="G20" s="429"/>
      <c r="H20" s="429"/>
      <c r="L20" s="449" t="s">
        <v>237</v>
      </c>
      <c r="M20" s="450"/>
      <c r="N20" s="450"/>
      <c r="O20" s="450"/>
      <c r="P20" s="450"/>
      <c r="Q20" s="450"/>
      <c r="R20" s="450"/>
      <c r="S20" s="451"/>
      <c r="T20" s="192"/>
      <c r="U20" s="192"/>
    </row>
    <row r="21" spans="1:21" ht="15" customHeight="1" x14ac:dyDescent="0.2">
      <c r="A21" s="430" t="s">
        <v>224</v>
      </c>
      <c r="B21" s="421" t="s">
        <v>104</v>
      </c>
      <c r="C21" s="421" t="s">
        <v>225</v>
      </c>
      <c r="D21" s="432" t="s">
        <v>226</v>
      </c>
      <c r="E21" s="421" t="s">
        <v>227</v>
      </c>
      <c r="F21" s="421" t="s">
        <v>228</v>
      </c>
      <c r="G21" s="421" t="s">
        <v>229</v>
      </c>
      <c r="H21" s="422" t="s">
        <v>230</v>
      </c>
      <c r="L21" s="452" t="s">
        <v>224</v>
      </c>
      <c r="M21" s="455" t="s">
        <v>104</v>
      </c>
      <c r="N21" s="455" t="s">
        <v>225</v>
      </c>
      <c r="O21" s="455" t="s">
        <v>226</v>
      </c>
      <c r="P21" s="455" t="s">
        <v>227</v>
      </c>
      <c r="Q21" s="455" t="s">
        <v>228</v>
      </c>
      <c r="R21" s="455" t="s">
        <v>229</v>
      </c>
      <c r="S21" s="458" t="s">
        <v>230</v>
      </c>
      <c r="T21" s="180"/>
      <c r="U21" s="180"/>
    </row>
    <row r="22" spans="1:21" s="10" customFormat="1" ht="15" customHeight="1" thickBot="1" x14ac:dyDescent="0.25">
      <c r="A22" s="430"/>
      <c r="B22" s="422"/>
      <c r="C22" s="422"/>
      <c r="D22" s="432"/>
      <c r="E22" s="422"/>
      <c r="F22" s="422"/>
      <c r="G22" s="422"/>
      <c r="H22" s="422"/>
      <c r="L22" s="453"/>
      <c r="M22" s="456"/>
      <c r="N22" s="456"/>
      <c r="O22" s="456"/>
      <c r="P22" s="456"/>
      <c r="Q22" s="456"/>
      <c r="R22" s="456"/>
      <c r="S22" s="456"/>
      <c r="T22" s="192"/>
      <c r="U22" s="192"/>
    </row>
    <row r="23" spans="1:21" s="10" customFormat="1" ht="16.350000000000001" customHeight="1" x14ac:dyDescent="0.2">
      <c r="A23" s="430"/>
      <c r="B23" s="423"/>
      <c r="C23" s="423"/>
      <c r="D23" s="432"/>
      <c r="E23" s="423"/>
      <c r="F23" s="423"/>
      <c r="G23" s="423"/>
      <c r="H23" s="423"/>
      <c r="I23" s="425" t="s">
        <v>231</v>
      </c>
      <c r="J23" s="426"/>
      <c r="L23" s="453"/>
      <c r="M23" s="456"/>
      <c r="N23" s="456"/>
      <c r="O23" s="456"/>
      <c r="P23" s="456"/>
      <c r="Q23" s="456"/>
      <c r="R23" s="456"/>
      <c r="S23" s="456"/>
      <c r="T23" s="459" t="s">
        <v>231</v>
      </c>
      <c r="U23" s="460"/>
    </row>
    <row r="24" spans="1:21" s="10" customFormat="1" ht="16.350000000000001" customHeight="1" thickBot="1" x14ac:dyDescent="0.25">
      <c r="A24" s="431"/>
      <c r="B24" s="424"/>
      <c r="C24" s="424"/>
      <c r="D24" s="433"/>
      <c r="E24" s="424"/>
      <c r="F24" s="424"/>
      <c r="G24" s="424"/>
      <c r="H24" s="424"/>
      <c r="I24" s="427" t="s">
        <v>232</v>
      </c>
      <c r="J24" s="428"/>
      <c r="L24" s="454"/>
      <c r="M24" s="457"/>
      <c r="N24" s="457"/>
      <c r="O24" s="457"/>
      <c r="P24" s="457"/>
      <c r="Q24" s="457"/>
      <c r="R24" s="457"/>
      <c r="S24" s="457"/>
      <c r="T24" s="461" t="s">
        <v>232</v>
      </c>
      <c r="U24" s="462"/>
    </row>
    <row r="25" spans="1:21" s="10" customFormat="1" ht="16.350000000000001" customHeight="1" x14ac:dyDescent="0.2">
      <c r="A25" s="32" t="s">
        <v>107</v>
      </c>
      <c r="B25" s="37">
        <f>+'2-Tuit &amp; Oth NGF Rev'!C7</f>
        <v>200317000</v>
      </c>
      <c r="C25" s="130">
        <v>43147000</v>
      </c>
      <c r="D25" s="51">
        <f t="shared" ref="D25:D31" si="4">IF(C25=0,"%",C25/B25)</f>
        <v>0.21539360114218964</v>
      </c>
      <c r="E25" s="130">
        <v>43147000</v>
      </c>
      <c r="F25" s="33">
        <f>0</f>
        <v>0</v>
      </c>
      <c r="G25" s="130">
        <v>883000</v>
      </c>
      <c r="H25" s="58">
        <f>B25+F25+G25</f>
        <v>201200000</v>
      </c>
      <c r="I25" s="52">
        <f>(C25+C27+C29)-(E25+E27+E29)</f>
        <v>0</v>
      </c>
      <c r="J25" s="53" t="str">
        <f>IF(I25&gt;0,"WARNING: IS subsidizing OS","Compliant")</f>
        <v>Compliant</v>
      </c>
      <c r="L25" s="193" t="s">
        <v>107</v>
      </c>
      <c r="M25" s="194">
        <f>+'2-Tuit &amp; Oth NGF Rev'!F7</f>
        <v>189004000</v>
      </c>
      <c r="N25" s="195">
        <v>40706000</v>
      </c>
      <c r="O25" s="196">
        <f t="shared" ref="O25:O31" si="5">IF(N25=0,"%",N25/M25)</f>
        <v>0.21537110325707393</v>
      </c>
      <c r="P25" s="195">
        <v>40706000</v>
      </c>
      <c r="Q25" s="195">
        <v>0</v>
      </c>
      <c r="R25" s="195">
        <v>2166000</v>
      </c>
      <c r="S25" s="197">
        <f>M25+Q25+R25</f>
        <v>191170000</v>
      </c>
      <c r="T25" s="198">
        <f>(N25+N27+N29)-(P25+P27+P29)</f>
        <v>0</v>
      </c>
      <c r="U25" s="199" t="str">
        <f>IF(T25&gt;0,"WARNING: IS subsidizing OS","Compliant")</f>
        <v>Compliant</v>
      </c>
    </row>
    <row r="26" spans="1:21" s="10" customFormat="1" ht="16.350000000000001" customHeight="1" x14ac:dyDescent="0.2">
      <c r="A26" s="34" t="s">
        <v>108</v>
      </c>
      <c r="B26" s="38">
        <f>+'2-Tuit &amp; Oth NGF Rev'!C8</f>
        <v>261918000</v>
      </c>
      <c r="C26" s="130">
        <v>55054000</v>
      </c>
      <c r="D26" s="51">
        <f t="shared" si="4"/>
        <v>0.21019555738819021</v>
      </c>
      <c r="E26" s="130">
        <v>55054000</v>
      </c>
      <c r="F26" s="33">
        <f>0</f>
        <v>0</v>
      </c>
      <c r="G26" s="130">
        <v>2000</v>
      </c>
      <c r="H26" s="59">
        <f t="shared" ref="H26:H30" si="6">B26+F26+G26</f>
        <v>261920000</v>
      </c>
      <c r="L26" s="200" t="s">
        <v>108</v>
      </c>
      <c r="M26" s="194">
        <f>+'2-Tuit &amp; Oth NGF Rev'!F8</f>
        <v>273334000</v>
      </c>
      <c r="N26" s="195">
        <v>53312000</v>
      </c>
      <c r="O26" s="196">
        <f t="shared" si="5"/>
        <v>0.19504342672334946</v>
      </c>
      <c r="P26" s="195">
        <v>53312000</v>
      </c>
      <c r="Q26" s="195">
        <v>0</v>
      </c>
      <c r="R26" s="195">
        <v>46000</v>
      </c>
      <c r="S26" s="201">
        <f t="shared" ref="S26:S30" si="7">M26+Q26+R26</f>
        <v>273380000</v>
      </c>
      <c r="T26" s="192"/>
      <c r="U26" s="192"/>
    </row>
    <row r="27" spans="1:21" s="10" customFormat="1" ht="15" customHeight="1" x14ac:dyDescent="0.2">
      <c r="A27" s="34" t="s">
        <v>109</v>
      </c>
      <c r="B27" s="38">
        <f>+'2-Tuit &amp; Oth NGF Rev'!C9</f>
        <v>53507000</v>
      </c>
      <c r="C27" s="130">
        <v>7839000</v>
      </c>
      <c r="D27" s="51">
        <f t="shared" si="4"/>
        <v>0.14650419571271048</v>
      </c>
      <c r="E27" s="130">
        <v>7839000</v>
      </c>
      <c r="F27" s="33">
        <f>0</f>
        <v>0</v>
      </c>
      <c r="G27" s="130">
        <v>1539000</v>
      </c>
      <c r="H27" s="59">
        <f t="shared" si="6"/>
        <v>55046000</v>
      </c>
      <c r="L27" s="200" t="s">
        <v>109</v>
      </c>
      <c r="M27" s="194">
        <f>+'2-Tuit &amp; Oth NGF Rev'!F9</f>
        <v>55493000</v>
      </c>
      <c r="N27" s="195">
        <v>7972000</v>
      </c>
      <c r="O27" s="196">
        <f t="shared" si="5"/>
        <v>0.14365775863622438</v>
      </c>
      <c r="P27" s="195">
        <v>7972000</v>
      </c>
      <c r="Q27" s="195">
        <v>0</v>
      </c>
      <c r="R27" s="195">
        <v>2019000</v>
      </c>
      <c r="S27" s="201">
        <f t="shared" si="7"/>
        <v>57512000</v>
      </c>
      <c r="T27" s="192"/>
      <c r="U27" s="192"/>
    </row>
    <row r="28" spans="1:21" s="10" customFormat="1" ht="15" customHeight="1" x14ac:dyDescent="0.2">
      <c r="A28" s="34" t="s">
        <v>110</v>
      </c>
      <c r="B28" s="38">
        <f>+'2-Tuit &amp; Oth NGF Rev'!C10</f>
        <v>119205000</v>
      </c>
      <c r="C28" s="130">
        <v>50965000</v>
      </c>
      <c r="D28" s="51">
        <f t="shared" si="4"/>
        <v>0.4275407910741999</v>
      </c>
      <c r="E28" s="130">
        <v>50965000</v>
      </c>
      <c r="F28" s="33">
        <f>0</f>
        <v>0</v>
      </c>
      <c r="G28" s="130">
        <v>121000</v>
      </c>
      <c r="H28" s="59">
        <f t="shared" si="6"/>
        <v>119326000</v>
      </c>
      <c r="L28" s="200" t="s">
        <v>110</v>
      </c>
      <c r="M28" s="194">
        <f>+'2-Tuit &amp; Oth NGF Rev'!F10</f>
        <v>119110000</v>
      </c>
      <c r="N28" s="195">
        <v>52943000</v>
      </c>
      <c r="O28" s="196">
        <f t="shared" si="5"/>
        <v>0.44448828813701619</v>
      </c>
      <c r="P28" s="195">
        <v>52943000</v>
      </c>
      <c r="Q28" s="195">
        <v>0</v>
      </c>
      <c r="R28" s="195">
        <v>139000</v>
      </c>
      <c r="S28" s="201">
        <f t="shared" si="7"/>
        <v>119249000</v>
      </c>
      <c r="T28" s="192"/>
      <c r="U28" s="192"/>
    </row>
    <row r="29" spans="1:21" s="10" customFormat="1" ht="15" customHeight="1" x14ac:dyDescent="0.2">
      <c r="A29" s="34" t="s">
        <v>233</v>
      </c>
      <c r="B29" s="38">
        <f>+SUM('2-Tuit &amp; Oth NGF Rev'!C11+'2-Tuit &amp; Oth NGF Rev'!C13+'2-Tuit &amp; Oth NGF Rev'!C15+'2-Tuit &amp; Oth NGF Rev'!C17+'2-Tuit &amp; Oth NGF Rev'!C19)</f>
        <v>30618000</v>
      </c>
      <c r="C29" s="130">
        <v>2345000</v>
      </c>
      <c r="D29" s="51">
        <f t="shared" si="4"/>
        <v>7.6588934613625967E-2</v>
      </c>
      <c r="E29" s="130">
        <v>2345000</v>
      </c>
      <c r="F29" s="33">
        <f>0</f>
        <v>0</v>
      </c>
      <c r="G29" s="130">
        <v>0</v>
      </c>
      <c r="H29" s="59">
        <f t="shared" si="6"/>
        <v>30618000</v>
      </c>
      <c r="L29" s="200" t="s">
        <v>233</v>
      </c>
      <c r="M29" s="38">
        <f>+SUM('2-Tuit &amp; Oth NGF Rev'!F11+'2-Tuit &amp; Oth NGF Rev'!F13+'2-Tuit &amp; Oth NGF Rev'!F15+'2-Tuit &amp; Oth NGF Rev'!F17+'2-Tuit &amp; Oth NGF Rev'!F19)</f>
        <v>29313000</v>
      </c>
      <c r="N29" s="195">
        <v>2202000</v>
      </c>
      <c r="O29" s="196">
        <f t="shared" si="5"/>
        <v>7.512025381230171E-2</v>
      </c>
      <c r="P29" s="195">
        <v>2202000</v>
      </c>
      <c r="Q29" s="195">
        <v>0</v>
      </c>
      <c r="R29" s="195">
        <v>270000</v>
      </c>
      <c r="S29" s="201">
        <f t="shared" si="7"/>
        <v>29583000</v>
      </c>
      <c r="T29" s="192"/>
      <c r="U29" s="192"/>
    </row>
    <row r="30" spans="1:21" s="10" customFormat="1" ht="15" customHeight="1" thickBot="1" x14ac:dyDescent="0.25">
      <c r="A30" s="35" t="s">
        <v>234</v>
      </c>
      <c r="B30" s="38">
        <f>+SUM('2-Tuit &amp; Oth NGF Rev'!C12+'2-Tuit &amp; Oth NGF Rev'!C14+'2-Tuit &amp; Oth NGF Rev'!C16+'2-Tuit &amp; Oth NGF Rev'!C18+'2-Tuit &amp; Oth NGF Rev'!C20)</f>
        <v>69873000</v>
      </c>
      <c r="C30" s="130">
        <v>9552000</v>
      </c>
      <c r="D30" s="54">
        <f t="shared" si="4"/>
        <v>0.13670516508522607</v>
      </c>
      <c r="E30" s="130">
        <v>9552000</v>
      </c>
      <c r="F30" s="33">
        <f>0</f>
        <v>0</v>
      </c>
      <c r="G30" s="130">
        <v>0</v>
      </c>
      <c r="H30" s="60">
        <f t="shared" si="6"/>
        <v>69873000</v>
      </c>
      <c r="L30" s="202" t="s">
        <v>234</v>
      </c>
      <c r="M30" s="38">
        <f>+SUM('2-Tuit &amp; Oth NGF Rev'!F12+'2-Tuit &amp; Oth NGF Rev'!F14+'2-Tuit &amp; Oth NGF Rev'!F16+'2-Tuit &amp; Oth NGF Rev'!F18+'2-Tuit &amp; Oth NGF Rev'!F20)</f>
        <v>72176000</v>
      </c>
      <c r="N30" s="195">
        <v>7804000</v>
      </c>
      <c r="O30" s="203">
        <f t="shared" si="5"/>
        <v>0.10812458434936821</v>
      </c>
      <c r="P30" s="195">
        <v>7804000</v>
      </c>
      <c r="Q30" s="195">
        <v>0</v>
      </c>
      <c r="R30" s="195">
        <v>0</v>
      </c>
      <c r="S30" s="204">
        <f t="shared" si="7"/>
        <v>72176000</v>
      </c>
      <c r="T30" s="192"/>
      <c r="U30" s="192"/>
    </row>
    <row r="31" spans="1:21" s="10" customFormat="1" ht="15" customHeight="1" thickBot="1" x14ac:dyDescent="0.25">
      <c r="A31" s="36" t="s">
        <v>235</v>
      </c>
      <c r="B31" s="41">
        <f>SUM(B25:B30)</f>
        <v>735438000</v>
      </c>
      <c r="C31" s="41">
        <f t="shared" ref="C31:H31" si="8">SUM(C25:C30)</f>
        <v>168902000</v>
      </c>
      <c r="D31" s="55">
        <f t="shared" si="4"/>
        <v>0.22966177978293206</v>
      </c>
      <c r="E31" s="41">
        <f t="shared" si="8"/>
        <v>168902000</v>
      </c>
      <c r="F31" s="39">
        <f t="shared" si="8"/>
        <v>0</v>
      </c>
      <c r="G31" s="39">
        <f t="shared" si="8"/>
        <v>2545000</v>
      </c>
      <c r="H31" s="57">
        <f t="shared" si="8"/>
        <v>737983000</v>
      </c>
      <c r="L31" s="205" t="s">
        <v>235</v>
      </c>
      <c r="M31" s="206">
        <f>SUM(M25:M30)</f>
        <v>738430000</v>
      </c>
      <c r="N31" s="206">
        <f t="shared" ref="N31" si="9">SUM(N25:N30)</f>
        <v>164939000</v>
      </c>
      <c r="O31" s="207">
        <f t="shared" si="5"/>
        <v>0.22336443535609332</v>
      </c>
      <c r="P31" s="206">
        <f t="shared" ref="P31:S31" si="10">SUM(P25:P30)</f>
        <v>164939000</v>
      </c>
      <c r="Q31" s="208">
        <f t="shared" si="10"/>
        <v>0</v>
      </c>
      <c r="R31" s="208">
        <f t="shared" si="10"/>
        <v>4640000</v>
      </c>
      <c r="S31" s="209">
        <f t="shared" si="10"/>
        <v>743070000</v>
      </c>
      <c r="T31" s="192"/>
      <c r="U31" s="192"/>
    </row>
    <row r="32" spans="1:21" s="10" customFormat="1" ht="15" customHeight="1" x14ac:dyDescent="0.2">
      <c r="A32" s="434"/>
      <c r="B32" s="434"/>
      <c r="C32" s="434"/>
      <c r="D32" s="434"/>
      <c r="E32" s="434"/>
      <c r="L32" s="192"/>
      <c r="M32" s="192"/>
      <c r="N32" s="192"/>
      <c r="O32" s="192"/>
      <c r="P32" s="192"/>
      <c r="Q32" s="192"/>
      <c r="R32" s="192"/>
      <c r="S32" s="192"/>
      <c r="T32" s="192"/>
      <c r="U32" s="192"/>
    </row>
    <row r="33" spans="1:22" s="10" customFormat="1" ht="15" customHeight="1" x14ac:dyDescent="0.2">
      <c r="A33" s="429" t="s">
        <v>238</v>
      </c>
      <c r="B33" s="429"/>
      <c r="C33" s="429"/>
      <c r="D33" s="429"/>
      <c r="E33" s="429"/>
      <c r="F33" s="429"/>
      <c r="G33" s="429"/>
      <c r="H33" s="429"/>
      <c r="L33" s="449" t="s">
        <v>239</v>
      </c>
      <c r="M33" s="450"/>
      <c r="N33" s="450"/>
      <c r="O33" s="450"/>
      <c r="P33" s="450"/>
      <c r="Q33" s="450"/>
      <c r="R33" s="450"/>
      <c r="S33" s="451"/>
      <c r="T33" s="192"/>
      <c r="U33" s="192"/>
    </row>
    <row r="34" spans="1:22" ht="15" customHeight="1" x14ac:dyDescent="0.2">
      <c r="A34" s="430" t="s">
        <v>224</v>
      </c>
      <c r="B34" s="421" t="s">
        <v>104</v>
      </c>
      <c r="C34" s="421" t="s">
        <v>225</v>
      </c>
      <c r="D34" s="432" t="s">
        <v>226</v>
      </c>
      <c r="E34" s="421" t="s">
        <v>227</v>
      </c>
      <c r="F34" s="421" t="s">
        <v>228</v>
      </c>
      <c r="G34" s="421" t="s">
        <v>229</v>
      </c>
      <c r="H34" s="422" t="s">
        <v>230</v>
      </c>
      <c r="L34" s="452" t="s">
        <v>224</v>
      </c>
      <c r="M34" s="455" t="s">
        <v>104</v>
      </c>
      <c r="N34" s="455" t="s">
        <v>225</v>
      </c>
      <c r="O34" s="455" t="s">
        <v>226</v>
      </c>
      <c r="P34" s="455" t="s">
        <v>227</v>
      </c>
      <c r="Q34" s="455" t="s">
        <v>228</v>
      </c>
      <c r="R34" s="455" t="s">
        <v>229</v>
      </c>
      <c r="S34" s="458" t="s">
        <v>230</v>
      </c>
      <c r="T34" s="180"/>
      <c r="U34" s="180"/>
    </row>
    <row r="35" spans="1:22" ht="12.6" customHeight="1" thickBot="1" x14ac:dyDescent="0.25">
      <c r="A35" s="430"/>
      <c r="B35" s="422"/>
      <c r="C35" s="422"/>
      <c r="D35" s="432"/>
      <c r="E35" s="422"/>
      <c r="F35" s="422"/>
      <c r="G35" s="422"/>
      <c r="H35" s="422"/>
      <c r="I35" s="10"/>
      <c r="L35" s="453"/>
      <c r="M35" s="456"/>
      <c r="N35" s="456"/>
      <c r="O35" s="456"/>
      <c r="P35" s="456"/>
      <c r="Q35" s="456"/>
      <c r="R35" s="456"/>
      <c r="S35" s="456"/>
      <c r="T35" s="192"/>
      <c r="U35" s="192"/>
    </row>
    <row r="36" spans="1:22" s="10" customFormat="1" ht="15" customHeight="1" x14ac:dyDescent="0.2">
      <c r="A36" s="430"/>
      <c r="B36" s="423"/>
      <c r="C36" s="423"/>
      <c r="D36" s="432"/>
      <c r="E36" s="423"/>
      <c r="F36" s="423"/>
      <c r="G36" s="423"/>
      <c r="H36" s="423"/>
      <c r="I36" s="425" t="s">
        <v>231</v>
      </c>
      <c r="J36" s="426"/>
      <c r="L36" s="453"/>
      <c r="M36" s="456"/>
      <c r="N36" s="456"/>
      <c r="O36" s="456"/>
      <c r="P36" s="456"/>
      <c r="Q36" s="456"/>
      <c r="R36" s="456"/>
      <c r="S36" s="456"/>
      <c r="T36" s="459" t="s">
        <v>231</v>
      </c>
      <c r="U36" s="460"/>
    </row>
    <row r="37" spans="1:22" s="10" customFormat="1" ht="30.6" customHeight="1" thickBot="1" x14ac:dyDescent="0.25">
      <c r="A37" s="431"/>
      <c r="B37" s="424"/>
      <c r="C37" s="424"/>
      <c r="D37" s="433"/>
      <c r="E37" s="424"/>
      <c r="F37" s="424"/>
      <c r="G37" s="424"/>
      <c r="H37" s="424"/>
      <c r="I37" s="427" t="s">
        <v>232</v>
      </c>
      <c r="J37" s="428"/>
      <c r="L37" s="454"/>
      <c r="M37" s="457"/>
      <c r="N37" s="457"/>
      <c r="O37" s="457"/>
      <c r="P37" s="457"/>
      <c r="Q37" s="457"/>
      <c r="R37" s="457"/>
      <c r="S37" s="457"/>
      <c r="T37" s="461" t="s">
        <v>232</v>
      </c>
      <c r="U37" s="462"/>
    </row>
    <row r="38" spans="1:22" s="10" customFormat="1" ht="16.350000000000001" customHeight="1" x14ac:dyDescent="0.2">
      <c r="A38" s="32" t="s">
        <v>107</v>
      </c>
      <c r="B38" s="37">
        <f>+'2-Tuit &amp; Oth NGF Rev'!D7</f>
        <v>209331000</v>
      </c>
      <c r="C38" s="130">
        <v>47787000</v>
      </c>
      <c r="D38" s="51">
        <f t="shared" ref="D38:D44" si="11">IF(C38=0,"%",C38/B38)</f>
        <v>0.22828439170500309</v>
      </c>
      <c r="E38" s="130">
        <v>47787000</v>
      </c>
      <c r="F38" s="33">
        <f>0</f>
        <v>0</v>
      </c>
      <c r="G38" s="130">
        <v>923000</v>
      </c>
      <c r="H38" s="58">
        <f>B38+F38+G38</f>
        <v>210254000</v>
      </c>
      <c r="I38" s="52">
        <f>(C38+C40+C42)-(E38+E40+E42)</f>
        <v>0</v>
      </c>
      <c r="J38" s="53" t="str">
        <f>IF(I38&gt;0,"WARNING: IS subsidizing OS","Compliant")</f>
        <v>Compliant</v>
      </c>
      <c r="L38" s="193" t="s">
        <v>107</v>
      </c>
      <c r="M38" s="194">
        <f>+'2-Tuit &amp; Oth NGF Rev'!G7</f>
        <v>198196000</v>
      </c>
      <c r="N38" s="195">
        <v>48406000</v>
      </c>
      <c r="O38" s="196">
        <f t="shared" ref="O38:O44" si="12">IF(N38=0,"%",N38/M38)</f>
        <v>0.24423298149306746</v>
      </c>
      <c r="P38" s="195">
        <v>48406000</v>
      </c>
      <c r="Q38" s="195">
        <v>0</v>
      </c>
      <c r="R38" s="195">
        <v>1556000</v>
      </c>
      <c r="S38" s="197">
        <f t="shared" ref="S38:S43" si="13">M38+Q38+R38</f>
        <v>199752000</v>
      </c>
      <c r="T38" s="198">
        <f>(N38+N40+N42)-(P38+P40+P42)</f>
        <v>0</v>
      </c>
      <c r="U38" s="199" t="str">
        <f>IF(T38&gt;0,"WARNING: IS subsidizing OS","Compliant")</f>
        <v>Compliant</v>
      </c>
    </row>
    <row r="39" spans="1:22" s="10" customFormat="1" ht="16.350000000000001" customHeight="1" x14ac:dyDescent="0.2">
      <c r="A39" s="34" t="s">
        <v>108</v>
      </c>
      <c r="B39" s="40">
        <f>+'2-Tuit &amp; Oth NGF Rev'!D8</f>
        <v>273704000</v>
      </c>
      <c r="C39" s="130">
        <v>60974000</v>
      </c>
      <c r="D39" s="51">
        <f t="shared" si="11"/>
        <v>0.22277350714640634</v>
      </c>
      <c r="E39" s="130">
        <v>60974000</v>
      </c>
      <c r="F39" s="33">
        <f>0</f>
        <v>0</v>
      </c>
      <c r="G39" s="130">
        <v>2000</v>
      </c>
      <c r="H39" s="59">
        <f t="shared" ref="H39:H43" si="14">B39+F39+G39</f>
        <v>273706000</v>
      </c>
      <c r="L39" s="200" t="s">
        <v>108</v>
      </c>
      <c r="M39" s="194">
        <f>+'2-Tuit &amp; Oth NGF Rev'!G8</f>
        <v>286627000</v>
      </c>
      <c r="N39" s="195">
        <v>62755000</v>
      </c>
      <c r="O39" s="196">
        <f t="shared" si="12"/>
        <v>0.21894308631078022</v>
      </c>
      <c r="P39" s="195">
        <v>62755000</v>
      </c>
      <c r="Q39" s="195">
        <v>0</v>
      </c>
      <c r="R39" s="195">
        <v>23000</v>
      </c>
      <c r="S39" s="201">
        <f t="shared" si="13"/>
        <v>286650000</v>
      </c>
      <c r="T39" s="192"/>
      <c r="U39" s="192"/>
    </row>
    <row r="40" spans="1:22" s="10" customFormat="1" ht="16.350000000000001" customHeight="1" x14ac:dyDescent="0.2">
      <c r="A40" s="34" t="s">
        <v>109</v>
      </c>
      <c r="B40" s="40">
        <f>+'2-Tuit &amp; Oth NGF Rev'!D9</f>
        <v>55915000</v>
      </c>
      <c r="C40" s="130">
        <v>8192000</v>
      </c>
      <c r="D40" s="51">
        <f t="shared" si="11"/>
        <v>0.14650809264061521</v>
      </c>
      <c r="E40" s="130">
        <v>8192000</v>
      </c>
      <c r="F40" s="33">
        <f>0</f>
        <v>0</v>
      </c>
      <c r="G40" s="130">
        <v>1608000</v>
      </c>
      <c r="H40" s="59">
        <f t="shared" si="14"/>
        <v>57523000</v>
      </c>
      <c r="L40" s="200" t="s">
        <v>109</v>
      </c>
      <c r="M40" s="194">
        <f>+'2-Tuit &amp; Oth NGF Rev'!G9</f>
        <v>58192000</v>
      </c>
      <c r="N40" s="195">
        <v>7137000</v>
      </c>
      <c r="O40" s="196">
        <f t="shared" si="12"/>
        <v>0.12264572449821282</v>
      </c>
      <c r="P40" s="195">
        <v>7137000</v>
      </c>
      <c r="Q40" s="195">
        <v>0</v>
      </c>
      <c r="R40" s="195">
        <v>1767000</v>
      </c>
      <c r="S40" s="201">
        <f t="shared" si="13"/>
        <v>59959000</v>
      </c>
      <c r="T40" s="192"/>
      <c r="U40" s="192"/>
      <c r="V40" s="254"/>
    </row>
    <row r="41" spans="1:22" s="10" customFormat="1" ht="15" customHeight="1" x14ac:dyDescent="0.2">
      <c r="A41" s="34" t="s">
        <v>110</v>
      </c>
      <c r="B41" s="40">
        <f>+'2-Tuit &amp; Oth NGF Rev'!D10</f>
        <v>124569000</v>
      </c>
      <c r="C41" s="130">
        <v>53258000</v>
      </c>
      <c r="D41" s="51">
        <f t="shared" si="11"/>
        <v>0.42753815154653246</v>
      </c>
      <c r="E41" s="130">
        <v>53258000</v>
      </c>
      <c r="F41" s="33">
        <f>0</f>
        <v>0</v>
      </c>
      <c r="G41" s="130">
        <v>126000</v>
      </c>
      <c r="H41" s="59">
        <f t="shared" si="14"/>
        <v>124695000</v>
      </c>
      <c r="L41" s="200" t="s">
        <v>110</v>
      </c>
      <c r="M41" s="194">
        <f>+'2-Tuit &amp; Oth NGF Rev'!G10</f>
        <v>124903000</v>
      </c>
      <c r="N41" s="195">
        <v>47397000</v>
      </c>
      <c r="O41" s="196">
        <f t="shared" si="12"/>
        <v>0.37947046908400917</v>
      </c>
      <c r="P41" s="195">
        <v>47397000</v>
      </c>
      <c r="Q41" s="195">
        <v>0</v>
      </c>
      <c r="R41" s="195">
        <v>168000</v>
      </c>
      <c r="S41" s="201">
        <f t="shared" si="13"/>
        <v>125071000</v>
      </c>
      <c r="T41" s="192"/>
      <c r="U41" s="192"/>
      <c r="V41" s="254"/>
    </row>
    <row r="42" spans="1:22" s="10" customFormat="1" ht="15" customHeight="1" x14ac:dyDescent="0.2">
      <c r="A42" s="34" t="s">
        <v>233</v>
      </c>
      <c r="B42" s="38">
        <f>+SUM('2-Tuit &amp; Oth NGF Rev'!D11+'2-Tuit &amp; Oth NGF Rev'!D13+'2-Tuit &amp; Oth NGF Rev'!D15+'2-Tuit &amp; Oth NGF Rev'!D17+'2-Tuit &amp; Oth NGF Rev'!D19)</f>
        <v>31996000</v>
      </c>
      <c r="C42" s="130">
        <v>2451000</v>
      </c>
      <c r="D42" s="51">
        <f t="shared" si="11"/>
        <v>7.6603325415676965E-2</v>
      </c>
      <c r="E42" s="130">
        <v>2451000</v>
      </c>
      <c r="F42" s="33">
        <f>0</f>
        <v>0</v>
      </c>
      <c r="G42" s="130">
        <v>0</v>
      </c>
      <c r="H42" s="59">
        <f t="shared" si="14"/>
        <v>31996000</v>
      </c>
      <c r="J42" s="255"/>
      <c r="L42" s="200" t="s">
        <v>233</v>
      </c>
      <c r="M42" s="38">
        <f>+SUM('2-Tuit &amp; Oth NGF Rev'!G11+'2-Tuit &amp; Oth NGF Rev'!G13+'2-Tuit &amp; Oth NGF Rev'!G15+'2-Tuit &amp; Oth NGF Rev'!G17+'2-Tuit &amp; Oth NGF Rev'!G19)</f>
        <v>30739000</v>
      </c>
      <c r="N42" s="195">
        <v>1971000</v>
      </c>
      <c r="O42" s="196">
        <f t="shared" si="12"/>
        <v>6.4120498389667852E-2</v>
      </c>
      <c r="P42" s="195">
        <v>1971000</v>
      </c>
      <c r="Q42" s="195">
        <v>0</v>
      </c>
      <c r="R42" s="195">
        <v>157000</v>
      </c>
      <c r="S42" s="201">
        <f t="shared" si="13"/>
        <v>30896000</v>
      </c>
      <c r="T42" s="192"/>
      <c r="U42" s="192"/>
      <c r="V42" s="254"/>
    </row>
    <row r="43" spans="1:22" s="10" customFormat="1" ht="15" customHeight="1" thickBot="1" x14ac:dyDescent="0.25">
      <c r="A43" s="35" t="s">
        <v>234</v>
      </c>
      <c r="B43" s="38">
        <f>+SUM('2-Tuit &amp; Oth NGF Rev'!D12+'2-Tuit &amp; Oth NGF Rev'!D14+'2-Tuit &amp; Oth NGF Rev'!D16+'2-Tuit &amp; Oth NGF Rev'!D18+'2-Tuit &amp; Oth NGF Rev'!D20)</f>
        <v>73017000</v>
      </c>
      <c r="C43" s="130">
        <v>9982000</v>
      </c>
      <c r="D43" s="51">
        <f t="shared" si="11"/>
        <v>0.13670788994343783</v>
      </c>
      <c r="E43" s="130">
        <v>9982000</v>
      </c>
      <c r="F43" s="33">
        <f>0</f>
        <v>0</v>
      </c>
      <c r="G43" s="130">
        <v>0</v>
      </c>
      <c r="H43" s="60">
        <f t="shared" si="14"/>
        <v>73017000</v>
      </c>
      <c r="L43" s="202" t="s">
        <v>234</v>
      </c>
      <c r="M43" s="38">
        <f>+SUM('2-Tuit &amp; Oth NGF Rev'!G12+'2-Tuit &amp; Oth NGF Rev'!G14+'2-Tuit &amp; Oth NGF Rev'!G16+'2-Tuit &amp; Oth NGF Rev'!G18+'2-Tuit &amp; Oth NGF Rev'!G20)</f>
        <v>75686000</v>
      </c>
      <c r="N43" s="195">
        <v>6987000</v>
      </c>
      <c r="O43" s="203">
        <f t="shared" si="12"/>
        <v>9.2315619797584764E-2</v>
      </c>
      <c r="P43" s="195">
        <v>6987000</v>
      </c>
      <c r="Q43" s="195">
        <v>0</v>
      </c>
      <c r="R43" s="195">
        <v>23000</v>
      </c>
      <c r="S43" s="204">
        <f t="shared" si="13"/>
        <v>75709000</v>
      </c>
      <c r="T43" s="192"/>
      <c r="U43" s="192"/>
      <c r="V43" s="254"/>
    </row>
    <row r="44" spans="1:22" s="10" customFormat="1" ht="15" customHeight="1" thickBot="1" x14ac:dyDescent="0.25">
      <c r="A44" s="36" t="s">
        <v>235</v>
      </c>
      <c r="B44" s="41">
        <f>SUM(B38:B43)</f>
        <v>768532000</v>
      </c>
      <c r="C44" s="41">
        <f t="shared" ref="C44:H44" si="15">SUM(C38:C43)</f>
        <v>182644000</v>
      </c>
      <c r="D44" s="55">
        <f t="shared" si="11"/>
        <v>0.23765308406156152</v>
      </c>
      <c r="E44" s="41">
        <f t="shared" si="15"/>
        <v>182644000</v>
      </c>
      <c r="F44" s="39">
        <f t="shared" si="15"/>
        <v>0</v>
      </c>
      <c r="G44" s="39">
        <f t="shared" si="15"/>
        <v>2659000</v>
      </c>
      <c r="H44" s="57">
        <f t="shared" si="15"/>
        <v>771191000</v>
      </c>
      <c r="L44" s="205" t="s">
        <v>235</v>
      </c>
      <c r="M44" s="206">
        <f>SUM(M38:M43)</f>
        <v>774343000</v>
      </c>
      <c r="N44" s="206">
        <f t="shared" ref="N44" si="16">SUM(N38:N43)</f>
        <v>174653000</v>
      </c>
      <c r="O44" s="207">
        <f t="shared" si="12"/>
        <v>0.22554991780128444</v>
      </c>
      <c r="P44" s="206">
        <f t="shared" ref="P44:S44" si="17">SUM(P38:P43)</f>
        <v>174653000</v>
      </c>
      <c r="Q44" s="208">
        <f t="shared" si="17"/>
        <v>0</v>
      </c>
      <c r="R44" s="208">
        <f t="shared" si="17"/>
        <v>3694000</v>
      </c>
      <c r="S44" s="209">
        <f t="shared" si="17"/>
        <v>778037000</v>
      </c>
      <c r="T44" s="192"/>
      <c r="U44" s="192"/>
    </row>
    <row r="45" spans="1:22" s="10" customFormat="1" ht="15" customHeight="1" x14ac:dyDescent="0.2">
      <c r="A45" s="419"/>
      <c r="B45" s="419"/>
      <c r="C45" s="419"/>
      <c r="D45" s="419"/>
      <c r="E45" s="419"/>
      <c r="L45" s="192"/>
      <c r="M45" s="192"/>
      <c r="N45" s="192"/>
      <c r="O45" s="192"/>
      <c r="P45" s="192"/>
      <c r="Q45" s="192"/>
      <c r="R45" s="192"/>
      <c r="S45" s="192"/>
      <c r="T45" s="192"/>
      <c r="U45" s="192"/>
    </row>
    <row r="46" spans="1:22" s="10" customFormat="1" ht="15" customHeight="1" x14ac:dyDescent="0.2">
      <c r="A46" s="429" t="s">
        <v>101</v>
      </c>
      <c r="B46" s="429"/>
      <c r="C46" s="429"/>
      <c r="D46" s="429"/>
      <c r="E46" s="429"/>
      <c r="F46" s="429"/>
      <c r="G46" s="429"/>
      <c r="H46" s="429"/>
      <c r="L46" s="449" t="s">
        <v>240</v>
      </c>
      <c r="M46" s="450"/>
      <c r="N46" s="450"/>
      <c r="O46" s="450"/>
      <c r="P46" s="450"/>
      <c r="Q46" s="450"/>
      <c r="R46" s="450"/>
      <c r="S46" s="451"/>
      <c r="T46" s="192"/>
      <c r="U46" s="192"/>
    </row>
    <row r="47" spans="1:22" ht="15" customHeight="1" x14ac:dyDescent="0.2">
      <c r="A47" s="430" t="s">
        <v>224</v>
      </c>
      <c r="B47" s="421" t="s">
        <v>104</v>
      </c>
      <c r="C47" s="421" t="s">
        <v>225</v>
      </c>
      <c r="D47" s="432" t="s">
        <v>226</v>
      </c>
      <c r="E47" s="421" t="s">
        <v>227</v>
      </c>
      <c r="F47" s="421" t="s">
        <v>228</v>
      </c>
      <c r="G47" s="421" t="s">
        <v>229</v>
      </c>
      <c r="H47" s="422" t="s">
        <v>230</v>
      </c>
      <c r="L47" s="452" t="s">
        <v>224</v>
      </c>
      <c r="M47" s="455" t="s">
        <v>104</v>
      </c>
      <c r="N47" s="455" t="s">
        <v>225</v>
      </c>
      <c r="O47" s="455" t="s">
        <v>226</v>
      </c>
      <c r="P47" s="455" t="s">
        <v>227</v>
      </c>
      <c r="Q47" s="455" t="s">
        <v>228</v>
      </c>
      <c r="R47" s="455" t="s">
        <v>229</v>
      </c>
      <c r="S47" s="458" t="s">
        <v>230</v>
      </c>
      <c r="T47" s="180"/>
      <c r="U47" s="180"/>
    </row>
    <row r="48" spans="1:22" ht="15" customHeight="1" thickBot="1" x14ac:dyDescent="0.25">
      <c r="A48" s="430"/>
      <c r="B48" s="422"/>
      <c r="C48" s="422"/>
      <c r="D48" s="432"/>
      <c r="E48" s="422"/>
      <c r="F48" s="422"/>
      <c r="G48" s="422"/>
      <c r="H48" s="422"/>
      <c r="I48" s="10"/>
      <c r="L48" s="453"/>
      <c r="M48" s="456"/>
      <c r="N48" s="456"/>
      <c r="O48" s="456"/>
      <c r="P48" s="456"/>
      <c r="Q48" s="456"/>
      <c r="R48" s="456"/>
      <c r="S48" s="456"/>
      <c r="T48" s="192"/>
      <c r="U48" s="192"/>
    </row>
    <row r="49" spans="1:21" ht="15" customHeight="1" x14ac:dyDescent="0.2">
      <c r="A49" s="430"/>
      <c r="B49" s="423"/>
      <c r="C49" s="423"/>
      <c r="D49" s="432"/>
      <c r="E49" s="423"/>
      <c r="F49" s="423"/>
      <c r="G49" s="423"/>
      <c r="H49" s="423"/>
      <c r="I49" s="425" t="s">
        <v>231</v>
      </c>
      <c r="J49" s="426"/>
      <c r="L49" s="453"/>
      <c r="M49" s="456"/>
      <c r="N49" s="456"/>
      <c r="O49" s="456"/>
      <c r="P49" s="456"/>
      <c r="Q49" s="456"/>
      <c r="R49" s="456"/>
      <c r="S49" s="456"/>
      <c r="T49" s="459" t="s">
        <v>231</v>
      </c>
      <c r="U49" s="460"/>
    </row>
    <row r="50" spans="1:21" ht="23.45" customHeight="1" thickBot="1" x14ac:dyDescent="0.25">
      <c r="A50" s="431"/>
      <c r="B50" s="424"/>
      <c r="C50" s="424"/>
      <c r="D50" s="433"/>
      <c r="E50" s="424"/>
      <c r="F50" s="424"/>
      <c r="G50" s="424"/>
      <c r="H50" s="424"/>
      <c r="I50" s="427" t="s">
        <v>232</v>
      </c>
      <c r="J50" s="428"/>
      <c r="L50" s="454"/>
      <c r="M50" s="457"/>
      <c r="N50" s="457"/>
      <c r="O50" s="457"/>
      <c r="P50" s="457"/>
      <c r="Q50" s="457"/>
      <c r="R50" s="457"/>
      <c r="S50" s="457"/>
      <c r="T50" s="461" t="s">
        <v>232</v>
      </c>
      <c r="U50" s="462"/>
    </row>
    <row r="51" spans="1:21" ht="15" x14ac:dyDescent="0.2">
      <c r="A51" s="32" t="s">
        <v>107</v>
      </c>
      <c r="B51" s="37">
        <f>+'2-Tuit &amp; Oth NGF Rev'!E7</f>
        <v>216658000</v>
      </c>
      <c r="C51" s="130">
        <v>51716000</v>
      </c>
      <c r="D51" s="51">
        <f t="shared" ref="D51:D57" si="18">IF(C51=0,"%",C51/B51)</f>
        <v>0.23869877872037959</v>
      </c>
      <c r="E51" s="130">
        <v>51716000</v>
      </c>
      <c r="F51" s="33">
        <f>0</f>
        <v>0</v>
      </c>
      <c r="G51" s="130">
        <v>955000</v>
      </c>
      <c r="H51" s="58">
        <f>B51+F51+G51</f>
        <v>217613000</v>
      </c>
      <c r="I51" s="52">
        <f>(C51+C53+C55)-(E51+E53+E55)</f>
        <v>0</v>
      </c>
      <c r="J51" s="53" t="str">
        <f>IF(I51&gt;0,"WARNING: IS subsidizing OS","Compliant")</f>
        <v>Compliant</v>
      </c>
      <c r="L51" s="193" t="s">
        <v>107</v>
      </c>
      <c r="M51" s="194">
        <f>+'2-Tuit &amp; Oth NGF Rev'!H7</f>
        <v>205763000</v>
      </c>
      <c r="N51" s="195">
        <v>52409000</v>
      </c>
      <c r="O51" s="196">
        <f t="shared" ref="O51:O57" si="19">IF(N51=0,"%",N51/M51)</f>
        <v>0.25470565650772975</v>
      </c>
      <c r="P51" s="195">
        <v>52409000</v>
      </c>
      <c r="Q51" s="195">
        <v>0</v>
      </c>
      <c r="R51" s="195">
        <v>1614000</v>
      </c>
      <c r="S51" s="197">
        <f t="shared" ref="S51:S56" si="20">M51+Q51+R51</f>
        <v>207377000</v>
      </c>
      <c r="T51" s="198">
        <f>(N51+N53+N55)-(P51+P53+P55)</f>
        <v>0</v>
      </c>
      <c r="U51" s="199" t="str">
        <f>IF(T51&gt;0,"WARNING: IS subsidizing OS","Compliant")</f>
        <v>Compliant</v>
      </c>
    </row>
    <row r="52" spans="1:21" ht="15" x14ac:dyDescent="0.2">
      <c r="A52" s="34" t="s">
        <v>108</v>
      </c>
      <c r="B52" s="40">
        <f>+'2-Tuit &amp; Oth NGF Rev'!E8</f>
        <v>283284000</v>
      </c>
      <c r="C52" s="130">
        <v>65988000</v>
      </c>
      <c r="D52" s="51">
        <f t="shared" si="18"/>
        <v>0.23293938238658024</v>
      </c>
      <c r="E52" s="130">
        <v>65988000</v>
      </c>
      <c r="F52" s="33">
        <f>0</f>
        <v>0</v>
      </c>
      <c r="G52" s="130">
        <v>2000</v>
      </c>
      <c r="H52" s="59">
        <f t="shared" ref="H52:H56" si="21">B52+F52+G52</f>
        <v>283286000</v>
      </c>
      <c r="L52" s="200" t="s">
        <v>108</v>
      </c>
      <c r="M52" s="194">
        <f>+'2-Tuit &amp; Oth NGF Rev'!H8</f>
        <v>297570000</v>
      </c>
      <c r="N52" s="195">
        <v>67945000</v>
      </c>
      <c r="O52" s="196">
        <f t="shared" si="19"/>
        <v>0.22833282925026044</v>
      </c>
      <c r="P52" s="195">
        <v>67945000</v>
      </c>
      <c r="Q52" s="195">
        <v>0</v>
      </c>
      <c r="R52" s="195">
        <v>24000</v>
      </c>
      <c r="S52" s="201">
        <f t="shared" si="20"/>
        <v>297594000</v>
      </c>
      <c r="T52" s="192"/>
      <c r="U52" s="192"/>
    </row>
    <row r="53" spans="1:21" ht="15" x14ac:dyDescent="0.2">
      <c r="A53" s="34" t="s">
        <v>109</v>
      </c>
      <c r="B53" s="40">
        <f>+'2-Tuit &amp; Oth NGF Rev'!E9</f>
        <v>57872000</v>
      </c>
      <c r="C53" s="130">
        <v>8479000</v>
      </c>
      <c r="D53" s="51">
        <f t="shared" si="18"/>
        <v>0.14651299419408351</v>
      </c>
      <c r="E53" s="130">
        <v>8479000</v>
      </c>
      <c r="F53" s="33">
        <f>0</f>
        <v>0</v>
      </c>
      <c r="G53" s="130">
        <v>1664000</v>
      </c>
      <c r="H53" s="59">
        <f t="shared" si="21"/>
        <v>59536000</v>
      </c>
      <c r="L53" s="200" t="s">
        <v>109</v>
      </c>
      <c r="M53" s="194">
        <f>+'2-Tuit &amp; Oth NGF Rev'!H9</f>
        <v>60414000</v>
      </c>
      <c r="N53" s="195">
        <v>7307000</v>
      </c>
      <c r="O53" s="196">
        <f t="shared" si="19"/>
        <v>0.12094878670506837</v>
      </c>
      <c r="P53" s="195">
        <v>7307000</v>
      </c>
      <c r="Q53" s="195">
        <v>0</v>
      </c>
      <c r="R53" s="195">
        <v>1832000</v>
      </c>
      <c r="S53" s="201">
        <f t="shared" si="20"/>
        <v>62246000</v>
      </c>
      <c r="T53" s="192"/>
      <c r="U53" s="192"/>
    </row>
    <row r="54" spans="1:21" ht="15" x14ac:dyDescent="0.2">
      <c r="A54" s="34" t="s">
        <v>110</v>
      </c>
      <c r="B54" s="40">
        <f>+'2-Tuit &amp; Oth NGF Rev'!E10</f>
        <v>128929000</v>
      </c>
      <c r="C54" s="130">
        <v>55122000</v>
      </c>
      <c r="D54" s="51">
        <f t="shared" si="18"/>
        <v>0.42753763699400443</v>
      </c>
      <c r="E54" s="130">
        <v>55122000</v>
      </c>
      <c r="F54" s="33">
        <f>0</f>
        <v>0</v>
      </c>
      <c r="G54" s="130">
        <v>130000</v>
      </c>
      <c r="H54" s="59">
        <f t="shared" si="21"/>
        <v>129059000</v>
      </c>
      <c r="L54" s="200" t="s">
        <v>110</v>
      </c>
      <c r="M54" s="194">
        <f>+'2-Tuit &amp; Oth NGF Rev'!H10</f>
        <v>129671000</v>
      </c>
      <c r="N54" s="195">
        <v>48529000</v>
      </c>
      <c r="O54" s="196">
        <f t="shared" si="19"/>
        <v>0.37424713312922703</v>
      </c>
      <c r="P54" s="195">
        <v>48529000</v>
      </c>
      <c r="Q54" s="195">
        <v>0</v>
      </c>
      <c r="R54" s="195">
        <v>174000</v>
      </c>
      <c r="S54" s="201">
        <f t="shared" si="20"/>
        <v>129845000</v>
      </c>
      <c r="T54" s="192"/>
      <c r="U54" s="192"/>
    </row>
    <row r="55" spans="1:21" ht="15" x14ac:dyDescent="0.2">
      <c r="A55" s="34" t="s">
        <v>233</v>
      </c>
      <c r="B55" s="38">
        <f>+SUM('2-Tuit &amp; Oth NGF Rev'!E11+'2-Tuit &amp; Oth NGF Rev'!E13+'2-Tuit &amp; Oth NGF Rev'!E15+'2-Tuit &amp; Oth NGF Rev'!E17+'2-Tuit &amp; Oth NGF Rev'!E19)</f>
        <v>33115000</v>
      </c>
      <c r="C55" s="130">
        <v>2537000</v>
      </c>
      <c r="D55" s="51">
        <f t="shared" si="18"/>
        <v>7.6611807338064317E-2</v>
      </c>
      <c r="E55" s="130">
        <v>2537000</v>
      </c>
      <c r="F55" s="33">
        <f>0</f>
        <v>0</v>
      </c>
      <c r="G55" s="130">
        <v>0</v>
      </c>
      <c r="H55" s="59">
        <f t="shared" si="21"/>
        <v>33115000</v>
      </c>
      <c r="L55" s="200" t="s">
        <v>233</v>
      </c>
      <c r="M55" s="194">
        <f>+SUM('2-Tuit &amp; Oth NGF Rev'!H11+'2-Tuit &amp; Oth NGF Rev'!H13+'2-Tuit &amp; Oth NGF Rev'!H15+'2-Tuit &amp; Oth NGF Rev'!H17+'2-Tuit &amp; Oth NGF Rev'!H19)</f>
        <v>31913000</v>
      </c>
      <c r="N55" s="195">
        <v>2018000</v>
      </c>
      <c r="O55" s="196">
        <f t="shared" si="19"/>
        <v>6.3234418575502147E-2</v>
      </c>
      <c r="P55" s="195">
        <v>2018000</v>
      </c>
      <c r="Q55" s="195">
        <v>0</v>
      </c>
      <c r="R55" s="195">
        <v>163000</v>
      </c>
      <c r="S55" s="201">
        <f t="shared" si="20"/>
        <v>32076000</v>
      </c>
      <c r="T55" s="192"/>
      <c r="U55" s="192"/>
    </row>
    <row r="56" spans="1:21" ht="15.75" thickBot="1" x14ac:dyDescent="0.25">
      <c r="A56" s="35" t="s">
        <v>234</v>
      </c>
      <c r="B56" s="38">
        <f>+SUM('2-Tuit &amp; Oth NGF Rev'!E12+'2-Tuit &amp; Oth NGF Rev'!E14+'2-Tuit &amp; Oth NGF Rev'!E16+'2-Tuit &amp; Oth NGF Rev'!E18+'2-Tuit &amp; Oth NGF Rev'!E20)</f>
        <v>75573000</v>
      </c>
      <c r="C56" s="130">
        <v>10331000</v>
      </c>
      <c r="D56" s="51">
        <f t="shared" si="18"/>
        <v>0.13670226138964975</v>
      </c>
      <c r="E56" s="130">
        <v>10331000</v>
      </c>
      <c r="F56" s="33">
        <f>0</f>
        <v>0</v>
      </c>
      <c r="G56" s="130">
        <v>0</v>
      </c>
      <c r="H56" s="60">
        <f t="shared" si="21"/>
        <v>75573000</v>
      </c>
      <c r="L56" s="202" t="s">
        <v>234</v>
      </c>
      <c r="M56" s="194">
        <f>+SUM('2-Tuit &amp; Oth NGF Rev'!H12+'2-Tuit &amp; Oth NGF Rev'!H14+'2-Tuit &amp; Oth NGF Rev'!H16+'2-Tuit &amp; Oth NGF Rev'!H18+'2-Tuit &amp; Oth NGF Rev'!H20)</f>
        <v>78575000</v>
      </c>
      <c r="N56" s="195">
        <v>7154000</v>
      </c>
      <c r="O56" s="203">
        <f t="shared" si="19"/>
        <v>9.1046770601336299E-2</v>
      </c>
      <c r="P56" s="195">
        <v>7154000</v>
      </c>
      <c r="Q56" s="195">
        <v>0</v>
      </c>
      <c r="R56" s="195">
        <v>24000</v>
      </c>
      <c r="S56" s="204">
        <f t="shared" si="20"/>
        <v>78599000</v>
      </c>
      <c r="T56" s="192"/>
      <c r="U56" s="192"/>
    </row>
    <row r="57" spans="1:21" ht="15.75" thickBot="1" x14ac:dyDescent="0.25">
      <c r="A57" s="36" t="s">
        <v>235</v>
      </c>
      <c r="B57" s="41">
        <f>SUM(B51:B56)</f>
        <v>795431000</v>
      </c>
      <c r="C57" s="41">
        <f t="shared" ref="C57:H57" si="22">SUM(C51:C56)</f>
        <v>194173000</v>
      </c>
      <c r="D57" s="55">
        <f t="shared" si="18"/>
        <v>0.24411042566859978</v>
      </c>
      <c r="E57" s="41">
        <f t="shared" si="22"/>
        <v>194173000</v>
      </c>
      <c r="F57" s="39">
        <f t="shared" si="22"/>
        <v>0</v>
      </c>
      <c r="G57" s="39">
        <f t="shared" si="22"/>
        <v>2751000</v>
      </c>
      <c r="H57" s="57">
        <f t="shared" si="22"/>
        <v>798182000</v>
      </c>
      <c r="I57" s="56"/>
      <c r="L57" s="205" t="s">
        <v>235</v>
      </c>
      <c r="M57" s="206">
        <f t="shared" ref="M57:N57" si="23">SUM(M51:M56)</f>
        <v>803906000</v>
      </c>
      <c r="N57" s="206">
        <f t="shared" si="23"/>
        <v>185362000</v>
      </c>
      <c r="O57" s="207">
        <f t="shared" si="19"/>
        <v>0.23057670921724679</v>
      </c>
      <c r="P57" s="206">
        <f t="shared" ref="P57:S57" si="24">SUM(P51:P56)</f>
        <v>185362000</v>
      </c>
      <c r="Q57" s="208">
        <f t="shared" si="24"/>
        <v>0</v>
      </c>
      <c r="R57" s="208">
        <f t="shared" si="24"/>
        <v>3831000</v>
      </c>
      <c r="S57" s="209">
        <f t="shared" si="24"/>
        <v>807737000</v>
      </c>
      <c r="T57" s="192"/>
      <c r="U57" s="192"/>
    </row>
    <row r="59" spans="1:21" ht="65.099999999999994" customHeight="1" x14ac:dyDescent="0.2">
      <c r="A59" s="420" t="s">
        <v>241</v>
      </c>
      <c r="B59" s="420"/>
      <c r="C59" s="420"/>
      <c r="D59" s="420"/>
      <c r="E59" s="420"/>
      <c r="F59" s="420"/>
      <c r="G59" s="420"/>
      <c r="H59" s="420"/>
    </row>
  </sheetData>
  <mergeCells count="86">
    <mergeCell ref="T49:U49"/>
    <mergeCell ref="T50:U50"/>
    <mergeCell ref="L46:S46"/>
    <mergeCell ref="L47:L50"/>
    <mergeCell ref="M47:M50"/>
    <mergeCell ref="N47:N50"/>
    <mergeCell ref="O47:O50"/>
    <mergeCell ref="P47:P50"/>
    <mergeCell ref="Q47:Q50"/>
    <mergeCell ref="R47:R50"/>
    <mergeCell ref="S47:S50"/>
    <mergeCell ref="T23:U23"/>
    <mergeCell ref="T24:U24"/>
    <mergeCell ref="L33:S33"/>
    <mergeCell ref="L34:L37"/>
    <mergeCell ref="M34:M37"/>
    <mergeCell ref="N34:N37"/>
    <mergeCell ref="O34:O37"/>
    <mergeCell ref="P34:P37"/>
    <mergeCell ref="Q34:Q37"/>
    <mergeCell ref="R34:R37"/>
    <mergeCell ref="S34:S37"/>
    <mergeCell ref="T36:U36"/>
    <mergeCell ref="T37:U37"/>
    <mergeCell ref="L20:S20"/>
    <mergeCell ref="L21:L24"/>
    <mergeCell ref="M21:M24"/>
    <mergeCell ref="N21:N24"/>
    <mergeCell ref="O21:O24"/>
    <mergeCell ref="P21:P24"/>
    <mergeCell ref="Q21:Q24"/>
    <mergeCell ref="R21:R24"/>
    <mergeCell ref="S21:S24"/>
    <mergeCell ref="A2:E2"/>
    <mergeCell ref="I10:J10"/>
    <mergeCell ref="I11:J11"/>
    <mergeCell ref="A19:E19"/>
    <mergeCell ref="G8:G11"/>
    <mergeCell ref="A7:H7"/>
    <mergeCell ref="H8:H11"/>
    <mergeCell ref="A3:H3"/>
    <mergeCell ref="A4:H4"/>
    <mergeCell ref="A5:H5"/>
    <mergeCell ref="A6:F6"/>
    <mergeCell ref="F21:F24"/>
    <mergeCell ref="A8:A11"/>
    <mergeCell ref="B8:B11"/>
    <mergeCell ref="C8:C11"/>
    <mergeCell ref="D8:D11"/>
    <mergeCell ref="E8:E11"/>
    <mergeCell ref="F8:F11"/>
    <mergeCell ref="A20:H20"/>
    <mergeCell ref="A21:A24"/>
    <mergeCell ref="B21:B24"/>
    <mergeCell ref="C21:C24"/>
    <mergeCell ref="D21:D24"/>
    <mergeCell ref="E21:E24"/>
    <mergeCell ref="I23:J23"/>
    <mergeCell ref="I24:J24"/>
    <mergeCell ref="A32:E32"/>
    <mergeCell ref="A34:A37"/>
    <mergeCell ref="B34:B37"/>
    <mergeCell ref="C34:C37"/>
    <mergeCell ref="D34:D37"/>
    <mergeCell ref="E34:E37"/>
    <mergeCell ref="F34:F37"/>
    <mergeCell ref="G34:G37"/>
    <mergeCell ref="I36:J36"/>
    <mergeCell ref="I37:J37"/>
    <mergeCell ref="H21:H24"/>
    <mergeCell ref="H34:H37"/>
    <mergeCell ref="A33:H33"/>
    <mergeCell ref="G21:G24"/>
    <mergeCell ref="A45:E45"/>
    <mergeCell ref="A59:H59"/>
    <mergeCell ref="G47:G50"/>
    <mergeCell ref="I49:J49"/>
    <mergeCell ref="I50:J50"/>
    <mergeCell ref="H47:H50"/>
    <mergeCell ref="A46:H46"/>
    <mergeCell ref="A47:A50"/>
    <mergeCell ref="B47:B50"/>
    <mergeCell ref="C47:C50"/>
    <mergeCell ref="D47:D50"/>
    <mergeCell ref="E47:E50"/>
    <mergeCell ref="F47:F50"/>
  </mergeCells>
  <pageMargins left="0.7" right="0.7" top="0.75" bottom="0.75" header="0.3" footer="0.3"/>
  <pageSetup paperSize="17" scale="58" fitToHeight="0" orientation="landscape" r:id="rId1"/>
  <headerFooter>
    <oddFooter>&amp;L2022 Six-Year Plan - Part 1&amp;CPage &amp;P of &amp;N&amp;R10/11/22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42578125" defaultRowHeight="12.75" x14ac:dyDescent="0.2"/>
  <cols>
    <col min="1" max="1" width="55.42578125" customWidth="1"/>
    <col min="2" max="11" width="15.42578125" customWidth="1"/>
  </cols>
  <sheetData>
    <row r="1" spans="1:13" s="1" customFormat="1" ht="20.100000000000001" customHeight="1" x14ac:dyDescent="0.35">
      <c r="A1" s="326" t="str">
        <f>'Institution ID'!A1</f>
        <v>Six-Year Plans - Part I (2022): 2022-23 through 2027-28</v>
      </c>
      <c r="B1" s="326"/>
      <c r="C1" s="326"/>
      <c r="D1" s="326"/>
      <c r="E1" s="326"/>
      <c r="F1" s="326"/>
      <c r="G1" s="326"/>
      <c r="H1" s="326"/>
      <c r="I1" s="9"/>
      <c r="J1" s="8"/>
      <c r="K1" s="8"/>
      <c r="L1" s="8"/>
      <c r="M1" s="8"/>
    </row>
    <row r="2" spans="1:13" s="1" customFormat="1" ht="20.100000000000001" customHeight="1" x14ac:dyDescent="0.2">
      <c r="A2" s="156" t="str">
        <f>'Institution ID'!C3</f>
        <v>University of Virginia</v>
      </c>
      <c r="B2" s="31"/>
      <c r="C2" s="31"/>
      <c r="D2" s="31"/>
      <c r="E2" s="31"/>
      <c r="F2" s="31"/>
      <c r="G2" s="31"/>
      <c r="H2" s="31"/>
      <c r="I2" s="31"/>
      <c r="J2" s="8"/>
      <c r="K2" s="8"/>
      <c r="L2" s="8"/>
      <c r="M2" s="8"/>
    </row>
    <row r="3" spans="1:13" ht="20.100000000000001" customHeight="1" x14ac:dyDescent="0.2">
      <c r="A3" s="30" t="s">
        <v>242</v>
      </c>
      <c r="B3" s="30"/>
      <c r="C3" s="30"/>
      <c r="D3" s="30"/>
      <c r="E3" s="30"/>
      <c r="F3" s="30"/>
      <c r="G3" s="30"/>
      <c r="H3" s="30"/>
      <c r="I3" s="30"/>
    </row>
    <row r="4" spans="1:13" ht="20.100000000000001" customHeight="1" x14ac:dyDescent="0.2">
      <c r="A4" s="30" t="s">
        <v>243</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29" t="s">
        <v>244</v>
      </c>
      <c r="B6" s="530"/>
      <c r="C6" s="530"/>
      <c r="D6" s="530"/>
      <c r="E6" s="530"/>
      <c r="F6" s="530"/>
      <c r="G6" s="530"/>
      <c r="H6" s="531"/>
      <c r="I6" s="15"/>
    </row>
    <row r="7" spans="1:13" s="1" customFormat="1" ht="20.100000000000001" customHeight="1" x14ac:dyDescent="0.2">
      <c r="A7" s="469" t="s">
        <v>245</v>
      </c>
      <c r="B7" s="532"/>
      <c r="C7" s="532"/>
      <c r="D7" s="532"/>
      <c r="E7" s="532"/>
      <c r="F7" s="532"/>
      <c r="G7" s="532"/>
      <c r="H7" s="463"/>
    </row>
    <row r="8" spans="1:13" s="1" customFormat="1" ht="20.100000000000001" customHeight="1" x14ac:dyDescent="0.2">
      <c r="A8" s="471" t="s">
        <v>246</v>
      </c>
      <c r="B8" s="471" t="s">
        <v>247</v>
      </c>
      <c r="C8" s="471"/>
      <c r="D8" s="471"/>
      <c r="E8" s="471" t="s">
        <v>248</v>
      </c>
      <c r="F8" s="471"/>
      <c r="G8" s="471"/>
      <c r="H8" s="504" t="s">
        <v>235</v>
      </c>
    </row>
    <row r="9" spans="1:13" s="1" customFormat="1" ht="20.100000000000001" customHeight="1" x14ac:dyDescent="0.2">
      <c r="A9" s="533"/>
      <c r="B9" s="168" t="s">
        <v>249</v>
      </c>
      <c r="C9" s="168" t="s">
        <v>250</v>
      </c>
      <c r="D9" s="168" t="s">
        <v>235</v>
      </c>
      <c r="E9" s="168" t="s">
        <v>249</v>
      </c>
      <c r="F9" s="168" t="s">
        <v>250</v>
      </c>
      <c r="G9" s="168" t="s">
        <v>235</v>
      </c>
      <c r="H9" s="505"/>
    </row>
    <row r="10" spans="1:13" s="1" customFormat="1" ht="20.100000000000001" customHeight="1" x14ac:dyDescent="0.2">
      <c r="A10" s="21" t="s">
        <v>228</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169" t="s">
        <v>251</v>
      </c>
      <c r="B11" s="13">
        <v>0</v>
      </c>
      <c r="C11" s="13">
        <v>0</v>
      </c>
      <c r="D11" s="14">
        <f>B11+C11</f>
        <v>0</v>
      </c>
      <c r="E11" s="13">
        <v>0</v>
      </c>
      <c r="F11" s="13">
        <v>0</v>
      </c>
      <c r="G11" s="18">
        <f>E11+F11</f>
        <v>0</v>
      </c>
      <c r="H11" s="20">
        <f>SUM(D11,G11)</f>
        <v>0</v>
      </c>
    </row>
    <row r="12" spans="1:13" s="1" customFormat="1" ht="20.100000000000001" customHeight="1" x14ac:dyDescent="0.2">
      <c r="A12" s="169" t="s">
        <v>252</v>
      </c>
      <c r="B12" s="118">
        <v>0</v>
      </c>
      <c r="C12" s="118">
        <v>0</v>
      </c>
      <c r="D12" s="119">
        <f t="shared" ref="D12:D25" si="0">B12+C12</f>
        <v>0</v>
      </c>
      <c r="E12" s="118">
        <v>830621</v>
      </c>
      <c r="F12" s="118">
        <v>19920</v>
      </c>
      <c r="G12" s="19">
        <f t="shared" ref="G12:G25" si="1">E12+F12</f>
        <v>850541</v>
      </c>
      <c r="H12" s="20">
        <f t="shared" ref="H12:H25" si="2">SUM(D12,G12)</f>
        <v>850541</v>
      </c>
    </row>
    <row r="13" spans="1:13" s="1" customFormat="1" ht="20.100000000000001" customHeight="1" x14ac:dyDescent="0.2">
      <c r="A13" s="169" t="s">
        <v>253</v>
      </c>
      <c r="B13" s="118">
        <v>0</v>
      </c>
      <c r="C13" s="118">
        <v>0</v>
      </c>
      <c r="D13" s="119">
        <f t="shared" si="0"/>
        <v>0</v>
      </c>
      <c r="E13" s="118">
        <v>38052</v>
      </c>
      <c r="F13" s="118">
        <v>0</v>
      </c>
      <c r="G13" s="19">
        <f t="shared" si="1"/>
        <v>38052</v>
      </c>
      <c r="H13" s="20">
        <f t="shared" si="2"/>
        <v>38052</v>
      </c>
    </row>
    <row r="14" spans="1:13" s="1" customFormat="1" ht="20.100000000000001" customHeight="1" x14ac:dyDescent="0.2">
      <c r="A14" s="28" t="s">
        <v>254</v>
      </c>
      <c r="B14" s="120"/>
      <c r="C14" s="120"/>
      <c r="D14" s="120"/>
      <c r="E14" s="120"/>
      <c r="F14" s="120"/>
      <c r="G14" s="29"/>
      <c r="H14" s="29"/>
    </row>
    <row r="15" spans="1:13" s="1" customFormat="1" ht="20.100000000000001" customHeight="1" x14ac:dyDescent="0.2">
      <c r="A15" s="169" t="s">
        <v>255</v>
      </c>
      <c r="B15" s="118">
        <v>0</v>
      </c>
      <c r="C15" s="118">
        <v>0</v>
      </c>
      <c r="D15" s="119">
        <f t="shared" si="0"/>
        <v>0</v>
      </c>
      <c r="E15" s="118">
        <v>0</v>
      </c>
      <c r="F15" s="118">
        <v>0</v>
      </c>
      <c r="G15" s="19">
        <f t="shared" si="1"/>
        <v>0</v>
      </c>
      <c r="H15" s="20">
        <f t="shared" si="2"/>
        <v>0</v>
      </c>
    </row>
    <row r="16" spans="1:13" s="1" customFormat="1" ht="20.100000000000001" customHeight="1" x14ac:dyDescent="0.2">
      <c r="A16" s="169" t="s">
        <v>256</v>
      </c>
      <c r="B16" s="120"/>
      <c r="C16" s="120"/>
      <c r="D16" s="120"/>
      <c r="E16" s="120"/>
      <c r="F16" s="120"/>
      <c r="G16" s="29"/>
      <c r="H16" s="29"/>
    </row>
    <row r="17" spans="1:8" s="1" customFormat="1" ht="20.100000000000001" customHeight="1" x14ac:dyDescent="0.2">
      <c r="A17" s="169" t="s">
        <v>257</v>
      </c>
      <c r="B17" s="118">
        <v>0</v>
      </c>
      <c r="C17" s="118">
        <v>0</v>
      </c>
      <c r="D17" s="119">
        <f t="shared" si="0"/>
        <v>0</v>
      </c>
      <c r="E17" s="118">
        <v>0</v>
      </c>
      <c r="F17" s="118">
        <v>0</v>
      </c>
      <c r="G17" s="19">
        <f t="shared" si="1"/>
        <v>0</v>
      </c>
      <c r="H17" s="20">
        <f t="shared" si="2"/>
        <v>0</v>
      </c>
    </row>
    <row r="18" spans="1:8" s="1" customFormat="1" ht="20.100000000000001" customHeight="1" x14ac:dyDescent="0.2">
      <c r="A18" s="169" t="s">
        <v>258</v>
      </c>
      <c r="B18" s="118">
        <v>0</v>
      </c>
      <c r="C18" s="118">
        <v>0</v>
      </c>
      <c r="D18" s="119">
        <f t="shared" si="0"/>
        <v>0</v>
      </c>
      <c r="E18" s="118">
        <v>0</v>
      </c>
      <c r="F18" s="118">
        <v>0</v>
      </c>
      <c r="G18" s="19">
        <f t="shared" si="1"/>
        <v>0</v>
      </c>
      <c r="H18" s="20">
        <f t="shared" si="2"/>
        <v>0</v>
      </c>
    </row>
    <row r="19" spans="1:8" s="1" customFormat="1" ht="20.100000000000001" customHeight="1" x14ac:dyDescent="0.2">
      <c r="A19" s="169" t="s">
        <v>259</v>
      </c>
      <c r="B19" s="118">
        <v>0</v>
      </c>
      <c r="C19" s="118">
        <v>0</v>
      </c>
      <c r="D19" s="119">
        <f t="shared" si="0"/>
        <v>0</v>
      </c>
      <c r="E19" s="118">
        <v>0</v>
      </c>
      <c r="F19" s="118">
        <v>0</v>
      </c>
      <c r="G19" s="19">
        <f t="shared" si="1"/>
        <v>0</v>
      </c>
      <c r="H19" s="20">
        <f t="shared" si="2"/>
        <v>0</v>
      </c>
    </row>
    <row r="20" spans="1:8" s="1" customFormat="1" ht="20.100000000000001" customHeight="1" x14ac:dyDescent="0.2">
      <c r="A20" s="169" t="s">
        <v>260</v>
      </c>
      <c r="B20" s="118">
        <v>0</v>
      </c>
      <c r="C20" s="118">
        <v>0</v>
      </c>
      <c r="D20" s="119">
        <f t="shared" si="0"/>
        <v>0</v>
      </c>
      <c r="E20" s="118">
        <v>16913</v>
      </c>
      <c r="F20" s="118">
        <v>0</v>
      </c>
      <c r="G20" s="19">
        <f t="shared" si="1"/>
        <v>16913</v>
      </c>
      <c r="H20" s="20">
        <f t="shared" si="2"/>
        <v>16913</v>
      </c>
    </row>
    <row r="21" spans="1:8" s="1" customFormat="1" ht="20.100000000000001" customHeight="1" x14ac:dyDescent="0.2">
      <c r="A21" s="169" t="s">
        <v>261</v>
      </c>
      <c r="B21" s="118">
        <v>32682</v>
      </c>
      <c r="C21" s="118">
        <v>0</v>
      </c>
      <c r="D21" s="119">
        <f t="shared" si="0"/>
        <v>32682</v>
      </c>
      <c r="E21" s="118">
        <v>0</v>
      </c>
      <c r="F21" s="118">
        <v>0</v>
      </c>
      <c r="G21" s="19">
        <f t="shared" si="1"/>
        <v>0</v>
      </c>
      <c r="H21" s="20">
        <f t="shared" si="2"/>
        <v>32682</v>
      </c>
    </row>
    <row r="22" spans="1:8" s="1" customFormat="1" ht="20.100000000000001" customHeight="1" x14ac:dyDescent="0.2">
      <c r="A22" s="169" t="s">
        <v>262</v>
      </c>
      <c r="B22" s="118">
        <v>0</v>
      </c>
      <c r="C22" s="118">
        <v>0</v>
      </c>
      <c r="D22" s="119">
        <f t="shared" si="0"/>
        <v>0</v>
      </c>
      <c r="E22" s="118">
        <v>0</v>
      </c>
      <c r="F22" s="118">
        <v>0</v>
      </c>
      <c r="G22" s="19">
        <f t="shared" si="1"/>
        <v>0</v>
      </c>
      <c r="H22" s="20">
        <f t="shared" si="2"/>
        <v>0</v>
      </c>
    </row>
    <row r="23" spans="1:8" s="1" customFormat="1" ht="20.100000000000001" customHeight="1" x14ac:dyDescent="0.2">
      <c r="A23" s="169" t="s">
        <v>263</v>
      </c>
      <c r="B23" s="118">
        <v>120156</v>
      </c>
      <c r="C23" s="118">
        <v>0</v>
      </c>
      <c r="D23" s="119">
        <f t="shared" si="0"/>
        <v>120156</v>
      </c>
      <c r="E23" s="118">
        <v>0</v>
      </c>
      <c r="F23" s="118">
        <v>0</v>
      </c>
      <c r="G23" s="19">
        <f t="shared" si="1"/>
        <v>0</v>
      </c>
      <c r="H23" s="20">
        <f t="shared" si="2"/>
        <v>120156</v>
      </c>
    </row>
    <row r="24" spans="1:8" s="1" customFormat="1" ht="20.100000000000001" customHeight="1" x14ac:dyDescent="0.2">
      <c r="A24" s="169" t="s">
        <v>264</v>
      </c>
      <c r="B24" s="118">
        <v>16341</v>
      </c>
      <c r="C24" s="118">
        <v>4520</v>
      </c>
      <c r="D24" s="119">
        <f t="shared" ref="D24" si="3">B24+C24</f>
        <v>20861</v>
      </c>
      <c r="E24" s="118">
        <v>9648</v>
      </c>
      <c r="F24" s="118">
        <v>0</v>
      </c>
      <c r="G24" s="19">
        <f t="shared" ref="G24" si="4">E24+F24</f>
        <v>9648</v>
      </c>
      <c r="H24" s="20">
        <f t="shared" ref="H24" si="5">SUM(D24,G24)</f>
        <v>30509</v>
      </c>
    </row>
    <row r="25" spans="1:8" s="1" customFormat="1" ht="20.100000000000001" customHeight="1" x14ac:dyDescent="0.2">
      <c r="A25" s="169" t="s">
        <v>265</v>
      </c>
      <c r="B25" s="118">
        <v>0</v>
      </c>
      <c r="C25" s="118">
        <v>0</v>
      </c>
      <c r="D25" s="119">
        <f t="shared" si="0"/>
        <v>0</v>
      </c>
      <c r="E25" s="118">
        <v>0</v>
      </c>
      <c r="F25" s="118">
        <v>16480</v>
      </c>
      <c r="G25" s="19">
        <f t="shared" si="1"/>
        <v>16480</v>
      </c>
      <c r="H25" s="20">
        <f t="shared" si="2"/>
        <v>16480</v>
      </c>
    </row>
    <row r="26" spans="1:8" s="1" customFormat="1" ht="20.100000000000001" customHeight="1" thickBot="1" x14ac:dyDescent="0.25">
      <c r="A26" s="16" t="s">
        <v>235</v>
      </c>
      <c r="B26" s="17">
        <f>SUM(B10:B25)</f>
        <v>375679</v>
      </c>
      <c r="C26" s="17">
        <f t="shared" ref="C26:H26" si="6">SUM(C10:C25)</f>
        <v>62522</v>
      </c>
      <c r="D26" s="17">
        <f t="shared" si="6"/>
        <v>438201</v>
      </c>
      <c r="E26" s="17">
        <f t="shared" si="6"/>
        <v>969136</v>
      </c>
      <c r="F26" s="17">
        <f t="shared" si="6"/>
        <v>56163</v>
      </c>
      <c r="G26" s="17">
        <f t="shared" si="6"/>
        <v>1025299</v>
      </c>
      <c r="H26" s="17">
        <f t="shared" si="6"/>
        <v>1463500</v>
      </c>
    </row>
    <row r="27" spans="1:8" s="1" customFormat="1" ht="20.100000000000001" customHeight="1" thickBot="1" x14ac:dyDescent="0.25">
      <c r="A27" s="467"/>
      <c r="B27" s="468"/>
      <c r="C27" s="468"/>
      <c r="D27" s="468"/>
      <c r="E27" s="468"/>
      <c r="F27" s="468"/>
      <c r="G27" s="468"/>
      <c r="H27" s="468"/>
    </row>
    <row r="28" spans="1:8" s="1" customFormat="1" ht="20.100000000000001" customHeight="1" x14ac:dyDescent="0.2">
      <c r="A28" s="464" t="s">
        <v>266</v>
      </c>
      <c r="B28" s="465"/>
      <c r="C28" s="465"/>
      <c r="D28" s="465"/>
      <c r="E28" s="465"/>
      <c r="F28" s="465"/>
      <c r="G28" s="465"/>
      <c r="H28" s="466"/>
    </row>
    <row r="29" spans="1:8" s="1" customFormat="1" ht="20.100000000000001" customHeight="1" x14ac:dyDescent="0.2">
      <c r="A29" s="472" t="s">
        <v>246</v>
      </c>
      <c r="B29" s="471" t="s">
        <v>247</v>
      </c>
      <c r="C29" s="471"/>
      <c r="D29" s="471"/>
      <c r="E29" s="471" t="s">
        <v>248</v>
      </c>
      <c r="F29" s="471"/>
      <c r="G29" s="471"/>
      <c r="H29" s="463" t="s">
        <v>235</v>
      </c>
    </row>
    <row r="30" spans="1:8" s="1" customFormat="1" ht="20.100000000000001" customHeight="1" thickBot="1" x14ac:dyDescent="0.25">
      <c r="A30" s="473"/>
      <c r="B30" s="168" t="s">
        <v>249</v>
      </c>
      <c r="C30" s="168" t="s">
        <v>250</v>
      </c>
      <c r="D30" s="168" t="s">
        <v>235</v>
      </c>
      <c r="E30" s="168" t="s">
        <v>249</v>
      </c>
      <c r="F30" s="168" t="s">
        <v>250</v>
      </c>
      <c r="G30" s="168" t="s">
        <v>235</v>
      </c>
      <c r="H30" s="506"/>
    </row>
    <row r="31" spans="1:8" s="1" customFormat="1" ht="20.100000000000001" customHeight="1" x14ac:dyDescent="0.2">
      <c r="A31" s="21" t="s">
        <v>228</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169" t="s">
        <v>251</v>
      </c>
      <c r="B32" s="13">
        <v>0</v>
      </c>
      <c r="C32" s="13">
        <v>0</v>
      </c>
      <c r="D32" s="14">
        <f>B32+C32</f>
        <v>0</v>
      </c>
      <c r="E32" s="13">
        <v>0</v>
      </c>
      <c r="F32" s="13">
        <v>0</v>
      </c>
      <c r="G32" s="18">
        <f>E32+F32</f>
        <v>0</v>
      </c>
      <c r="H32" s="20">
        <f>SUM(D32,G32)</f>
        <v>0</v>
      </c>
    </row>
    <row r="33" spans="1:8" s="1" customFormat="1" ht="20.100000000000001" customHeight="1" x14ac:dyDescent="0.2">
      <c r="A33" s="169" t="s">
        <v>252</v>
      </c>
      <c r="B33" s="118">
        <v>0</v>
      </c>
      <c r="C33" s="118">
        <v>0</v>
      </c>
      <c r="D33" s="119">
        <f t="shared" ref="D33:D34" si="7">B33+C33</f>
        <v>0</v>
      </c>
      <c r="E33" s="118">
        <v>920700</v>
      </c>
      <c r="F33" s="118">
        <v>0</v>
      </c>
      <c r="G33" s="19">
        <f t="shared" ref="G33:G34" si="8">E33+F33</f>
        <v>920700</v>
      </c>
      <c r="H33" s="20">
        <f t="shared" ref="H33:H34" si="9">SUM(D33,G33)</f>
        <v>920700</v>
      </c>
    </row>
    <row r="34" spans="1:8" s="1" customFormat="1" ht="20.100000000000001" customHeight="1" x14ac:dyDescent="0.2">
      <c r="A34" s="169" t="s">
        <v>253</v>
      </c>
      <c r="B34" s="118">
        <v>0</v>
      </c>
      <c r="C34" s="118">
        <v>0</v>
      </c>
      <c r="D34" s="119">
        <f t="shared" si="7"/>
        <v>0</v>
      </c>
      <c r="E34" s="118">
        <v>19800</v>
      </c>
      <c r="F34" s="118">
        <v>0</v>
      </c>
      <c r="G34" s="19">
        <f t="shared" si="8"/>
        <v>19800</v>
      </c>
      <c r="H34" s="20">
        <f t="shared" si="9"/>
        <v>19800</v>
      </c>
    </row>
    <row r="35" spans="1:8" s="1" customFormat="1" ht="20.100000000000001" customHeight="1" x14ac:dyDescent="0.2">
      <c r="A35" s="28" t="s">
        <v>254</v>
      </c>
      <c r="B35" s="120"/>
      <c r="C35" s="120"/>
      <c r="D35" s="120"/>
      <c r="E35" s="120"/>
      <c r="F35" s="120"/>
      <c r="G35" s="29"/>
      <c r="H35" s="29"/>
    </row>
    <row r="36" spans="1:8" s="1" customFormat="1" ht="20.100000000000001" customHeight="1" x14ac:dyDescent="0.2">
      <c r="A36" s="169" t="s">
        <v>255</v>
      </c>
      <c r="B36" s="118">
        <v>0</v>
      </c>
      <c r="C36" s="118">
        <v>0</v>
      </c>
      <c r="D36" s="119">
        <f t="shared" ref="D36" si="10">B36+C36</f>
        <v>0</v>
      </c>
      <c r="E36" s="118">
        <v>0</v>
      </c>
      <c r="F36" s="118">
        <v>0</v>
      </c>
      <c r="G36" s="19">
        <f t="shared" ref="G36" si="11">E36+F36</f>
        <v>0</v>
      </c>
      <c r="H36" s="20">
        <f t="shared" ref="H36" si="12">SUM(D36,G36)</f>
        <v>0</v>
      </c>
    </row>
    <row r="37" spans="1:8" s="1" customFormat="1" ht="20.100000000000001" customHeight="1" x14ac:dyDescent="0.2">
      <c r="A37" s="169" t="s">
        <v>256</v>
      </c>
      <c r="B37" s="118">
        <v>0</v>
      </c>
      <c r="C37" s="118">
        <v>0</v>
      </c>
      <c r="D37" s="119">
        <f t="shared" ref="D37" si="13">B37+C37</f>
        <v>0</v>
      </c>
      <c r="E37" s="118">
        <v>0</v>
      </c>
      <c r="F37" s="118">
        <v>0</v>
      </c>
      <c r="G37" s="19">
        <f t="shared" ref="G37" si="14">E37+F37</f>
        <v>0</v>
      </c>
      <c r="H37" s="20">
        <f t="shared" ref="H37" si="15">SUM(D37,G37)</f>
        <v>0</v>
      </c>
    </row>
    <row r="38" spans="1:8" s="1" customFormat="1" ht="20.100000000000001" customHeight="1" x14ac:dyDescent="0.2">
      <c r="A38" s="169" t="s">
        <v>257</v>
      </c>
      <c r="B38" s="118">
        <v>0</v>
      </c>
      <c r="C38" s="118">
        <v>0</v>
      </c>
      <c r="D38" s="119">
        <f t="shared" ref="D38:D46" si="16">B38+C38</f>
        <v>0</v>
      </c>
      <c r="E38" s="118">
        <v>0</v>
      </c>
      <c r="F38" s="118">
        <v>0</v>
      </c>
      <c r="G38" s="19">
        <f t="shared" ref="G38:G46" si="17">E38+F38</f>
        <v>0</v>
      </c>
      <c r="H38" s="20">
        <f t="shared" ref="H38:H46" si="18">SUM(D38,G38)</f>
        <v>0</v>
      </c>
    </row>
    <row r="39" spans="1:8" s="1" customFormat="1" ht="20.100000000000001" customHeight="1" x14ac:dyDescent="0.2">
      <c r="A39" s="169" t="s">
        <v>258</v>
      </c>
      <c r="B39" s="118">
        <v>0</v>
      </c>
      <c r="C39" s="118">
        <v>0</v>
      </c>
      <c r="D39" s="119">
        <f t="shared" si="16"/>
        <v>0</v>
      </c>
      <c r="E39" s="118">
        <v>0</v>
      </c>
      <c r="F39" s="118">
        <v>0</v>
      </c>
      <c r="G39" s="19">
        <f t="shared" si="17"/>
        <v>0</v>
      </c>
      <c r="H39" s="20">
        <f t="shared" si="18"/>
        <v>0</v>
      </c>
    </row>
    <row r="40" spans="1:8" s="1" customFormat="1" ht="20.100000000000001" customHeight="1" x14ac:dyDescent="0.2">
      <c r="A40" s="169" t="s">
        <v>259</v>
      </c>
      <c r="B40" s="118">
        <v>0</v>
      </c>
      <c r="C40" s="118">
        <v>0</v>
      </c>
      <c r="D40" s="119">
        <f t="shared" si="16"/>
        <v>0</v>
      </c>
      <c r="E40" s="118">
        <v>0</v>
      </c>
      <c r="F40" s="118">
        <v>0</v>
      </c>
      <c r="G40" s="19">
        <f t="shared" si="17"/>
        <v>0</v>
      </c>
      <c r="H40" s="20">
        <f t="shared" si="18"/>
        <v>0</v>
      </c>
    </row>
    <row r="41" spans="1:8" s="1" customFormat="1" ht="20.100000000000001" customHeight="1" x14ac:dyDescent="0.2">
      <c r="A41" s="169" t="s">
        <v>260</v>
      </c>
      <c r="B41" s="118">
        <v>0</v>
      </c>
      <c r="C41" s="118">
        <v>0</v>
      </c>
      <c r="D41" s="119">
        <f t="shared" si="16"/>
        <v>0</v>
      </c>
      <c r="E41" s="118">
        <v>0</v>
      </c>
      <c r="F41" s="118">
        <v>0</v>
      </c>
      <c r="G41" s="19">
        <f t="shared" si="17"/>
        <v>0</v>
      </c>
      <c r="H41" s="20">
        <f t="shared" si="18"/>
        <v>0</v>
      </c>
    </row>
    <row r="42" spans="1:8" s="1" customFormat="1" ht="20.100000000000001" customHeight="1" x14ac:dyDescent="0.2">
      <c r="A42" s="169" t="s">
        <v>261</v>
      </c>
      <c r="B42" s="118">
        <v>42885</v>
      </c>
      <c r="C42" s="118">
        <v>0</v>
      </c>
      <c r="D42" s="119">
        <f t="shared" si="16"/>
        <v>42885</v>
      </c>
      <c r="E42" s="118">
        <v>0</v>
      </c>
      <c r="F42" s="118">
        <v>0</v>
      </c>
      <c r="G42" s="19">
        <f t="shared" si="17"/>
        <v>0</v>
      </c>
      <c r="H42" s="20">
        <f t="shared" si="18"/>
        <v>42885</v>
      </c>
    </row>
    <row r="43" spans="1:8" s="1" customFormat="1" ht="20.100000000000001" customHeight="1" x14ac:dyDescent="0.2">
      <c r="A43" s="169" t="s">
        <v>262</v>
      </c>
      <c r="B43" s="118">
        <v>0</v>
      </c>
      <c r="C43" s="118">
        <v>0</v>
      </c>
      <c r="D43" s="119">
        <f t="shared" si="16"/>
        <v>0</v>
      </c>
      <c r="E43" s="118">
        <v>0</v>
      </c>
      <c r="F43" s="118">
        <v>0</v>
      </c>
      <c r="G43" s="19">
        <f t="shared" si="17"/>
        <v>0</v>
      </c>
      <c r="H43" s="20">
        <f t="shared" si="18"/>
        <v>0</v>
      </c>
    </row>
    <row r="44" spans="1:8" s="1" customFormat="1" ht="20.100000000000001" customHeight="1" x14ac:dyDescent="0.2">
      <c r="A44" s="169" t="s">
        <v>263</v>
      </c>
      <c r="B44" s="118">
        <v>90301</v>
      </c>
      <c r="C44" s="118">
        <v>0</v>
      </c>
      <c r="D44" s="119">
        <f t="shared" si="16"/>
        <v>90301</v>
      </c>
      <c r="E44" s="118">
        <v>0</v>
      </c>
      <c r="F44" s="118">
        <v>0</v>
      </c>
      <c r="G44" s="19">
        <f t="shared" si="17"/>
        <v>0</v>
      </c>
      <c r="H44" s="20">
        <f t="shared" si="18"/>
        <v>90301</v>
      </c>
    </row>
    <row r="45" spans="1:8" s="1" customFormat="1" ht="20.100000000000001" customHeight="1" x14ac:dyDescent="0.2">
      <c r="A45" s="169" t="s">
        <v>264</v>
      </c>
      <c r="B45" s="118">
        <v>10536</v>
      </c>
      <c r="C45" s="118">
        <v>0</v>
      </c>
      <c r="D45" s="119">
        <f t="shared" si="16"/>
        <v>10536</v>
      </c>
      <c r="E45" s="118">
        <v>2517</v>
      </c>
      <c r="F45" s="118">
        <v>0</v>
      </c>
      <c r="G45" s="19">
        <f t="shared" si="17"/>
        <v>2517</v>
      </c>
      <c r="H45" s="20">
        <f t="shared" si="18"/>
        <v>13053</v>
      </c>
    </row>
    <row r="46" spans="1:8" s="1" customFormat="1" ht="20.100000000000001" customHeight="1" x14ac:dyDescent="0.2">
      <c r="A46" s="169" t="s">
        <v>265</v>
      </c>
      <c r="B46" s="118">
        <v>0</v>
      </c>
      <c r="C46" s="118">
        <v>0</v>
      </c>
      <c r="D46" s="119">
        <f t="shared" si="16"/>
        <v>0</v>
      </c>
      <c r="E46" s="118">
        <v>0</v>
      </c>
      <c r="F46" s="118">
        <v>0</v>
      </c>
      <c r="G46" s="19">
        <f t="shared" si="17"/>
        <v>0</v>
      </c>
      <c r="H46" s="20">
        <f t="shared" si="18"/>
        <v>0</v>
      </c>
    </row>
    <row r="47" spans="1:8" s="1" customFormat="1" ht="20.100000000000001" customHeight="1" thickBot="1" x14ac:dyDescent="0.25">
      <c r="A47" s="16" t="s">
        <v>235</v>
      </c>
      <c r="B47" s="17">
        <f>SUM(B31:B46)</f>
        <v>486222</v>
      </c>
      <c r="C47" s="17">
        <f t="shared" ref="C47" si="19">SUM(C31:C46)</f>
        <v>76070</v>
      </c>
      <c r="D47" s="17">
        <f t="shared" ref="D47" si="20">SUM(D31:D46)</f>
        <v>562292</v>
      </c>
      <c r="E47" s="17">
        <f t="shared" ref="E47" si="21">SUM(E31:E46)</f>
        <v>970862</v>
      </c>
      <c r="F47" s="17">
        <f t="shared" ref="F47" si="22">SUM(F31:F46)</f>
        <v>11470</v>
      </c>
      <c r="G47" s="17">
        <f t="shared" ref="G47" si="23">SUM(G31:G46)</f>
        <v>982332</v>
      </c>
      <c r="H47" s="17">
        <f t="shared" ref="H47" si="24">SUM(H31:H46)</f>
        <v>1544624</v>
      </c>
    </row>
    <row r="48" spans="1:8" s="1" customFormat="1" ht="20.100000000000001" customHeight="1" thickBot="1" x14ac:dyDescent="0.25">
      <c r="A48" s="467"/>
      <c r="B48" s="468"/>
      <c r="C48" s="468"/>
      <c r="D48" s="468"/>
      <c r="E48" s="468"/>
      <c r="F48" s="468"/>
      <c r="G48" s="468"/>
      <c r="H48" s="468"/>
    </row>
    <row r="49" spans="1:8" s="1" customFormat="1" ht="20.100000000000001" customHeight="1" x14ac:dyDescent="0.2">
      <c r="A49" s="464" t="s">
        <v>267</v>
      </c>
      <c r="B49" s="465"/>
      <c r="C49" s="465"/>
      <c r="D49" s="465"/>
      <c r="E49" s="465"/>
      <c r="F49" s="465"/>
      <c r="G49" s="465"/>
      <c r="H49" s="466"/>
    </row>
    <row r="50" spans="1:8" s="1" customFormat="1" ht="20.100000000000001" customHeight="1" x14ac:dyDescent="0.2">
      <c r="A50" s="472" t="s">
        <v>246</v>
      </c>
      <c r="B50" s="471" t="s">
        <v>247</v>
      </c>
      <c r="C50" s="471"/>
      <c r="D50" s="471"/>
      <c r="E50" s="471" t="s">
        <v>248</v>
      </c>
      <c r="F50" s="471"/>
      <c r="G50" s="471"/>
      <c r="H50" s="463" t="s">
        <v>235</v>
      </c>
    </row>
    <row r="51" spans="1:8" s="1" customFormat="1" ht="20.100000000000001" customHeight="1" thickBot="1" x14ac:dyDescent="0.25">
      <c r="A51" s="473"/>
      <c r="B51" s="168" t="s">
        <v>249</v>
      </c>
      <c r="C51" s="168" t="s">
        <v>250</v>
      </c>
      <c r="D51" s="168" t="s">
        <v>235</v>
      </c>
      <c r="E51" s="168" t="s">
        <v>249</v>
      </c>
      <c r="F51" s="168" t="s">
        <v>250</v>
      </c>
      <c r="G51" s="168" t="s">
        <v>235</v>
      </c>
      <c r="H51" s="463"/>
    </row>
    <row r="52" spans="1:8" s="1" customFormat="1" ht="20.100000000000001" customHeight="1" x14ac:dyDescent="0.2">
      <c r="A52" s="21" t="s">
        <v>228</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169" t="s">
        <v>251</v>
      </c>
      <c r="B53" s="13">
        <v>0</v>
      </c>
      <c r="C53" s="13">
        <v>0</v>
      </c>
      <c r="D53" s="14">
        <f>B53+C53</f>
        <v>0</v>
      </c>
      <c r="E53" s="13">
        <v>0</v>
      </c>
      <c r="F53" s="13">
        <v>0</v>
      </c>
      <c r="G53" s="18">
        <f>E53+F53</f>
        <v>0</v>
      </c>
      <c r="H53" s="20">
        <f>SUM(D53,G53)</f>
        <v>0</v>
      </c>
    </row>
    <row r="54" spans="1:8" s="1" customFormat="1" ht="20.100000000000001" customHeight="1" x14ac:dyDescent="0.2">
      <c r="A54" s="169" t="s">
        <v>252</v>
      </c>
      <c r="B54" s="118">
        <v>0</v>
      </c>
      <c r="C54" s="118">
        <v>0</v>
      </c>
      <c r="D54" s="119">
        <f t="shared" ref="D54:D55" si="25">B54+C54</f>
        <v>0</v>
      </c>
      <c r="E54" s="118">
        <v>957528</v>
      </c>
      <c r="F54" s="118">
        <v>0</v>
      </c>
      <c r="G54" s="19">
        <f t="shared" ref="G54:G55" si="26">E54+F54</f>
        <v>957528</v>
      </c>
      <c r="H54" s="20">
        <f t="shared" ref="H54:H55" si="27">SUM(D54,G54)</f>
        <v>957528</v>
      </c>
    </row>
    <row r="55" spans="1:8" s="1" customFormat="1" ht="20.100000000000001" customHeight="1" x14ac:dyDescent="0.2">
      <c r="A55" s="169" t="s">
        <v>253</v>
      </c>
      <c r="B55" s="118">
        <v>0</v>
      </c>
      <c r="C55" s="118">
        <v>0</v>
      </c>
      <c r="D55" s="119">
        <f t="shared" si="25"/>
        <v>0</v>
      </c>
      <c r="E55" s="118">
        <v>20592</v>
      </c>
      <c r="F55" s="118">
        <v>0</v>
      </c>
      <c r="G55" s="19">
        <f t="shared" si="26"/>
        <v>20592</v>
      </c>
      <c r="H55" s="20">
        <f t="shared" si="27"/>
        <v>20592</v>
      </c>
    </row>
    <row r="56" spans="1:8" s="1" customFormat="1" ht="20.100000000000001" customHeight="1" x14ac:dyDescent="0.2">
      <c r="A56" s="28" t="s">
        <v>254</v>
      </c>
      <c r="B56" s="118">
        <v>0</v>
      </c>
      <c r="C56" s="118">
        <v>0</v>
      </c>
      <c r="D56" s="119">
        <f t="shared" ref="D56" si="28">B56+C56</f>
        <v>0</v>
      </c>
      <c r="E56" s="118">
        <v>0</v>
      </c>
      <c r="F56" s="118">
        <v>0</v>
      </c>
      <c r="G56" s="19">
        <f t="shared" ref="G56" si="29">E56+F56</f>
        <v>0</v>
      </c>
      <c r="H56" s="20">
        <f t="shared" ref="H56" si="30">SUM(D56,G56)</f>
        <v>0</v>
      </c>
    </row>
    <row r="57" spans="1:8" s="1" customFormat="1" ht="20.100000000000001" customHeight="1" x14ac:dyDescent="0.2">
      <c r="A57" s="169" t="s">
        <v>255</v>
      </c>
      <c r="B57" s="118">
        <v>0</v>
      </c>
      <c r="C57" s="118">
        <v>0</v>
      </c>
      <c r="D57" s="119">
        <f t="shared" ref="D57:D67" si="31">B57+C57</f>
        <v>0</v>
      </c>
      <c r="E57" s="118">
        <v>0</v>
      </c>
      <c r="F57" s="118">
        <v>0</v>
      </c>
      <c r="G57" s="19">
        <f t="shared" ref="G57:G67" si="32">E57+F57</f>
        <v>0</v>
      </c>
      <c r="H57" s="20">
        <f t="shared" ref="H57:H67" si="33">SUM(D57,G57)</f>
        <v>0</v>
      </c>
    </row>
    <row r="58" spans="1:8" s="1" customFormat="1" ht="20.100000000000001" customHeight="1" x14ac:dyDescent="0.2">
      <c r="A58" s="169" t="s">
        <v>256</v>
      </c>
      <c r="B58" s="118">
        <v>0</v>
      </c>
      <c r="C58" s="118">
        <v>0</v>
      </c>
      <c r="D58" s="119">
        <f t="shared" si="31"/>
        <v>0</v>
      </c>
      <c r="E58" s="118">
        <v>0</v>
      </c>
      <c r="F58" s="118">
        <v>0</v>
      </c>
      <c r="G58" s="19">
        <f t="shared" si="32"/>
        <v>0</v>
      </c>
      <c r="H58" s="20">
        <f t="shared" si="33"/>
        <v>0</v>
      </c>
    </row>
    <row r="59" spans="1:8" s="1" customFormat="1" ht="20.100000000000001" customHeight="1" x14ac:dyDescent="0.2">
      <c r="A59" s="169" t="s">
        <v>257</v>
      </c>
      <c r="B59" s="118">
        <v>0</v>
      </c>
      <c r="C59" s="118">
        <v>0</v>
      </c>
      <c r="D59" s="119">
        <f t="shared" si="31"/>
        <v>0</v>
      </c>
      <c r="E59" s="118">
        <v>0</v>
      </c>
      <c r="F59" s="118">
        <v>0</v>
      </c>
      <c r="G59" s="19">
        <f t="shared" si="32"/>
        <v>0</v>
      </c>
      <c r="H59" s="20">
        <f t="shared" si="33"/>
        <v>0</v>
      </c>
    </row>
    <row r="60" spans="1:8" s="1" customFormat="1" ht="20.100000000000001" customHeight="1" x14ac:dyDescent="0.2">
      <c r="A60" s="169" t="s">
        <v>258</v>
      </c>
      <c r="B60" s="118">
        <v>0</v>
      </c>
      <c r="C60" s="118">
        <v>0</v>
      </c>
      <c r="D60" s="119">
        <f t="shared" si="31"/>
        <v>0</v>
      </c>
      <c r="E60" s="118">
        <v>0</v>
      </c>
      <c r="F60" s="118">
        <v>0</v>
      </c>
      <c r="G60" s="19">
        <f t="shared" si="32"/>
        <v>0</v>
      </c>
      <c r="H60" s="20">
        <f t="shared" si="33"/>
        <v>0</v>
      </c>
    </row>
    <row r="61" spans="1:8" s="1" customFormat="1" ht="20.100000000000001" customHeight="1" x14ac:dyDescent="0.2">
      <c r="A61" s="169" t="s">
        <v>259</v>
      </c>
      <c r="B61" s="118">
        <v>0</v>
      </c>
      <c r="C61" s="118">
        <v>0</v>
      </c>
      <c r="D61" s="119">
        <f t="shared" si="31"/>
        <v>0</v>
      </c>
      <c r="E61" s="118">
        <v>0</v>
      </c>
      <c r="F61" s="118">
        <v>0</v>
      </c>
      <c r="G61" s="19">
        <f t="shared" si="32"/>
        <v>0</v>
      </c>
      <c r="H61" s="20">
        <f t="shared" si="33"/>
        <v>0</v>
      </c>
    </row>
    <row r="62" spans="1:8" s="1" customFormat="1" ht="20.100000000000001" customHeight="1" x14ac:dyDescent="0.2">
      <c r="A62" s="169" t="s">
        <v>260</v>
      </c>
      <c r="B62" s="118">
        <v>0</v>
      </c>
      <c r="C62" s="118">
        <v>0</v>
      </c>
      <c r="D62" s="119">
        <f t="shared" si="31"/>
        <v>0</v>
      </c>
      <c r="E62" s="118">
        <v>0</v>
      </c>
      <c r="F62" s="118">
        <v>0</v>
      </c>
      <c r="G62" s="19">
        <f t="shared" si="32"/>
        <v>0</v>
      </c>
      <c r="H62" s="20">
        <f t="shared" si="33"/>
        <v>0</v>
      </c>
    </row>
    <row r="63" spans="1:8" s="1" customFormat="1" ht="20.100000000000001" customHeight="1" x14ac:dyDescent="0.2">
      <c r="A63" s="169" t="s">
        <v>261</v>
      </c>
      <c r="B63" s="118">
        <v>44600</v>
      </c>
      <c r="C63" s="118">
        <v>0</v>
      </c>
      <c r="D63" s="119">
        <f t="shared" si="31"/>
        <v>44600</v>
      </c>
      <c r="E63" s="118">
        <v>0</v>
      </c>
      <c r="F63" s="118">
        <v>0</v>
      </c>
      <c r="G63" s="19">
        <f t="shared" si="32"/>
        <v>0</v>
      </c>
      <c r="H63" s="20">
        <f t="shared" si="33"/>
        <v>44600</v>
      </c>
    </row>
    <row r="64" spans="1:8" s="1" customFormat="1" ht="20.100000000000001" customHeight="1" x14ac:dyDescent="0.2">
      <c r="A64" s="169" t="s">
        <v>262</v>
      </c>
      <c r="B64" s="118">
        <v>0</v>
      </c>
      <c r="C64" s="118">
        <v>0</v>
      </c>
      <c r="D64" s="119">
        <f t="shared" si="31"/>
        <v>0</v>
      </c>
      <c r="E64" s="118">
        <v>0</v>
      </c>
      <c r="F64" s="118">
        <v>0</v>
      </c>
      <c r="G64" s="19">
        <f t="shared" si="32"/>
        <v>0</v>
      </c>
      <c r="H64" s="20">
        <f t="shared" si="33"/>
        <v>0</v>
      </c>
    </row>
    <row r="65" spans="1:8" s="1" customFormat="1" ht="20.100000000000001" customHeight="1" x14ac:dyDescent="0.2">
      <c r="A65" s="169" t="s">
        <v>263</v>
      </c>
      <c r="B65" s="118">
        <v>93913</v>
      </c>
      <c r="C65" s="118">
        <v>0</v>
      </c>
      <c r="D65" s="119">
        <f t="shared" si="31"/>
        <v>93913</v>
      </c>
      <c r="E65" s="118">
        <v>0</v>
      </c>
      <c r="F65" s="118">
        <v>0</v>
      </c>
      <c r="G65" s="19">
        <f t="shared" si="32"/>
        <v>0</v>
      </c>
      <c r="H65" s="20">
        <f t="shared" si="33"/>
        <v>93913</v>
      </c>
    </row>
    <row r="66" spans="1:8" s="1" customFormat="1" ht="20.100000000000001" customHeight="1" x14ac:dyDescent="0.2">
      <c r="A66" s="169" t="s">
        <v>264</v>
      </c>
      <c r="B66" s="118">
        <v>10957</v>
      </c>
      <c r="C66" s="118">
        <v>0</v>
      </c>
      <c r="D66" s="119">
        <f t="shared" si="31"/>
        <v>10957</v>
      </c>
      <c r="E66" s="118">
        <v>2618</v>
      </c>
      <c r="F66" s="118">
        <v>0</v>
      </c>
      <c r="G66" s="19">
        <f t="shared" si="32"/>
        <v>2618</v>
      </c>
      <c r="H66" s="20">
        <f t="shared" si="33"/>
        <v>13575</v>
      </c>
    </row>
    <row r="67" spans="1:8" s="1" customFormat="1" ht="20.100000000000001" customHeight="1" x14ac:dyDescent="0.2">
      <c r="A67" s="169" t="s">
        <v>265</v>
      </c>
      <c r="B67" s="118">
        <v>0</v>
      </c>
      <c r="C67" s="118">
        <v>0</v>
      </c>
      <c r="D67" s="119">
        <f t="shared" si="31"/>
        <v>0</v>
      </c>
      <c r="E67" s="118">
        <v>0</v>
      </c>
      <c r="F67" s="118">
        <v>0</v>
      </c>
      <c r="G67" s="19">
        <f t="shared" si="32"/>
        <v>0</v>
      </c>
      <c r="H67" s="20">
        <f t="shared" si="33"/>
        <v>0</v>
      </c>
    </row>
    <row r="68" spans="1:8" s="1" customFormat="1" ht="20.100000000000001" customHeight="1" thickBot="1" x14ac:dyDescent="0.25">
      <c r="A68" s="16" t="s">
        <v>235</v>
      </c>
      <c r="B68" s="17">
        <f>SUM(B52:B67)</f>
        <v>505670</v>
      </c>
      <c r="C68" s="17">
        <f t="shared" ref="C68" si="34">SUM(C52:C67)</f>
        <v>79113</v>
      </c>
      <c r="D68" s="17">
        <f t="shared" ref="D68" si="35">SUM(D52:D67)</f>
        <v>584783</v>
      </c>
      <c r="E68" s="17">
        <f t="shared" ref="E68" si="36">SUM(E52:E67)</f>
        <v>1009697</v>
      </c>
      <c r="F68" s="17">
        <f t="shared" ref="F68" si="37">SUM(F52:F67)</f>
        <v>11929</v>
      </c>
      <c r="G68" s="17">
        <f t="shared" ref="G68" si="38">SUM(G52:G67)</f>
        <v>1021626</v>
      </c>
      <c r="H68" s="17">
        <f t="shared" ref="H68" si="39">SUM(H52:H67)</f>
        <v>1606409</v>
      </c>
    </row>
    <row r="69" spans="1:8" s="1" customFormat="1" ht="20.100000000000001" customHeight="1" thickBot="1" x14ac:dyDescent="0.25">
      <c r="A69" s="467"/>
      <c r="B69" s="468"/>
      <c r="C69" s="468"/>
      <c r="D69" s="468"/>
      <c r="E69" s="468"/>
      <c r="F69" s="468"/>
      <c r="G69" s="468"/>
      <c r="H69" s="468"/>
    </row>
    <row r="70" spans="1:8" s="1" customFormat="1" ht="20.100000000000001" customHeight="1" x14ac:dyDescent="0.2">
      <c r="A70" s="464" t="s">
        <v>268</v>
      </c>
      <c r="B70" s="465"/>
      <c r="C70" s="465"/>
      <c r="D70" s="465"/>
      <c r="E70" s="465"/>
      <c r="F70" s="465"/>
      <c r="G70" s="465"/>
      <c r="H70" s="466"/>
    </row>
    <row r="71" spans="1:8" s="1" customFormat="1" ht="20.100000000000001" customHeight="1" x14ac:dyDescent="0.2">
      <c r="A71" s="472" t="s">
        <v>246</v>
      </c>
      <c r="B71" s="471" t="s">
        <v>247</v>
      </c>
      <c r="C71" s="471"/>
      <c r="D71" s="471"/>
      <c r="E71" s="471" t="s">
        <v>248</v>
      </c>
      <c r="F71" s="471"/>
      <c r="G71" s="471"/>
      <c r="H71" s="463" t="s">
        <v>235</v>
      </c>
    </row>
    <row r="72" spans="1:8" s="1" customFormat="1" ht="20.100000000000001" customHeight="1" thickBot="1" x14ac:dyDescent="0.25">
      <c r="A72" s="473"/>
      <c r="B72" s="168" t="s">
        <v>249</v>
      </c>
      <c r="C72" s="168" t="s">
        <v>250</v>
      </c>
      <c r="D72" s="168" t="s">
        <v>235</v>
      </c>
      <c r="E72" s="168" t="s">
        <v>249</v>
      </c>
      <c r="F72" s="168" t="s">
        <v>250</v>
      </c>
      <c r="G72" s="168" t="s">
        <v>235</v>
      </c>
      <c r="H72" s="463"/>
    </row>
    <row r="73" spans="1:8" s="1" customFormat="1" ht="20.100000000000001" customHeight="1" x14ac:dyDescent="0.2">
      <c r="A73" s="21" t="s">
        <v>228</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169" t="s">
        <v>251</v>
      </c>
      <c r="B74" s="13">
        <v>0</v>
      </c>
      <c r="C74" s="13">
        <v>0</v>
      </c>
      <c r="D74" s="14">
        <f>B74+C74</f>
        <v>0</v>
      </c>
      <c r="E74" s="13">
        <v>0</v>
      </c>
      <c r="F74" s="13">
        <v>0</v>
      </c>
      <c r="G74" s="18">
        <f>E74+F74</f>
        <v>0</v>
      </c>
      <c r="H74" s="20">
        <f>SUM(D74,G74)</f>
        <v>0</v>
      </c>
    </row>
    <row r="75" spans="1:8" s="1" customFormat="1" ht="20.100000000000001" customHeight="1" x14ac:dyDescent="0.2">
      <c r="A75" s="169" t="s">
        <v>252</v>
      </c>
      <c r="B75" s="118">
        <v>0</v>
      </c>
      <c r="C75" s="118">
        <v>0</v>
      </c>
      <c r="D75" s="119">
        <f t="shared" ref="D75:D88" si="40">B75+C75</f>
        <v>0</v>
      </c>
      <c r="E75" s="118">
        <v>995829</v>
      </c>
      <c r="F75" s="118">
        <v>0</v>
      </c>
      <c r="G75" s="19">
        <f t="shared" ref="G75:G88" si="41">E75+F75</f>
        <v>995829</v>
      </c>
      <c r="H75" s="20">
        <f t="shared" ref="H75:H88" si="42">SUM(D75,G75)</f>
        <v>995829</v>
      </c>
    </row>
    <row r="76" spans="1:8" s="1" customFormat="1" ht="20.100000000000001" customHeight="1" x14ac:dyDescent="0.2">
      <c r="A76" s="169" t="s">
        <v>253</v>
      </c>
      <c r="B76" s="118">
        <v>0</v>
      </c>
      <c r="C76" s="118">
        <v>0</v>
      </c>
      <c r="D76" s="119">
        <f t="shared" si="40"/>
        <v>0</v>
      </c>
      <c r="E76" s="118">
        <v>21416</v>
      </c>
      <c r="F76" s="118">
        <v>0</v>
      </c>
      <c r="G76" s="19">
        <f t="shared" si="41"/>
        <v>21416</v>
      </c>
      <c r="H76" s="20">
        <f t="shared" si="42"/>
        <v>21416</v>
      </c>
    </row>
    <row r="77" spans="1:8" s="1" customFormat="1" ht="20.100000000000001" customHeight="1" x14ac:dyDescent="0.2">
      <c r="A77" s="28" t="s">
        <v>254</v>
      </c>
      <c r="B77" s="118">
        <v>0</v>
      </c>
      <c r="C77" s="118">
        <v>0</v>
      </c>
      <c r="D77" s="119">
        <f t="shared" si="40"/>
        <v>0</v>
      </c>
      <c r="E77" s="118">
        <v>0</v>
      </c>
      <c r="F77" s="118">
        <v>0</v>
      </c>
      <c r="G77" s="19">
        <f t="shared" si="41"/>
        <v>0</v>
      </c>
      <c r="H77" s="20">
        <f t="shared" si="42"/>
        <v>0</v>
      </c>
    </row>
    <row r="78" spans="1:8" s="1" customFormat="1" ht="20.100000000000001" customHeight="1" x14ac:dyDescent="0.2">
      <c r="A78" s="169" t="s">
        <v>255</v>
      </c>
      <c r="B78" s="118">
        <v>0</v>
      </c>
      <c r="C78" s="118">
        <v>0</v>
      </c>
      <c r="D78" s="119">
        <f t="shared" si="40"/>
        <v>0</v>
      </c>
      <c r="E78" s="118">
        <v>0</v>
      </c>
      <c r="F78" s="118">
        <v>0</v>
      </c>
      <c r="G78" s="19">
        <f t="shared" si="41"/>
        <v>0</v>
      </c>
      <c r="H78" s="20">
        <f t="shared" si="42"/>
        <v>0</v>
      </c>
    </row>
    <row r="79" spans="1:8" s="1" customFormat="1" ht="20.100000000000001" customHeight="1" x14ac:dyDescent="0.2">
      <c r="A79" s="169" t="s">
        <v>256</v>
      </c>
      <c r="B79" s="118">
        <v>0</v>
      </c>
      <c r="C79" s="118">
        <v>0</v>
      </c>
      <c r="D79" s="119">
        <f t="shared" si="40"/>
        <v>0</v>
      </c>
      <c r="E79" s="118">
        <v>0</v>
      </c>
      <c r="F79" s="118">
        <v>0</v>
      </c>
      <c r="G79" s="19">
        <f t="shared" si="41"/>
        <v>0</v>
      </c>
      <c r="H79" s="20">
        <f t="shared" si="42"/>
        <v>0</v>
      </c>
    </row>
    <row r="80" spans="1:8" s="1" customFormat="1" ht="20.100000000000001" customHeight="1" x14ac:dyDescent="0.2">
      <c r="A80" s="169" t="s">
        <v>257</v>
      </c>
      <c r="B80" s="118">
        <v>0</v>
      </c>
      <c r="C80" s="118">
        <v>0</v>
      </c>
      <c r="D80" s="119">
        <f t="shared" si="40"/>
        <v>0</v>
      </c>
      <c r="E80" s="118">
        <v>0</v>
      </c>
      <c r="F80" s="118">
        <v>0</v>
      </c>
      <c r="G80" s="19">
        <f t="shared" si="41"/>
        <v>0</v>
      </c>
      <c r="H80" s="20">
        <f t="shared" si="42"/>
        <v>0</v>
      </c>
    </row>
    <row r="81" spans="1:8" s="1" customFormat="1" ht="20.100000000000001" customHeight="1" x14ac:dyDescent="0.2">
      <c r="A81" s="169" t="s">
        <v>258</v>
      </c>
      <c r="B81" s="118">
        <v>0</v>
      </c>
      <c r="C81" s="118">
        <v>0</v>
      </c>
      <c r="D81" s="119">
        <f t="shared" si="40"/>
        <v>0</v>
      </c>
      <c r="E81" s="118">
        <v>0</v>
      </c>
      <c r="F81" s="118">
        <v>0</v>
      </c>
      <c r="G81" s="19">
        <f t="shared" si="41"/>
        <v>0</v>
      </c>
      <c r="H81" s="20">
        <f t="shared" si="42"/>
        <v>0</v>
      </c>
    </row>
    <row r="82" spans="1:8" s="1" customFormat="1" ht="20.100000000000001" customHeight="1" x14ac:dyDescent="0.2">
      <c r="A82" s="169" t="s">
        <v>259</v>
      </c>
      <c r="B82" s="118">
        <v>0</v>
      </c>
      <c r="C82" s="118">
        <v>0</v>
      </c>
      <c r="D82" s="119">
        <f t="shared" si="40"/>
        <v>0</v>
      </c>
      <c r="E82" s="118">
        <v>0</v>
      </c>
      <c r="F82" s="118">
        <v>0</v>
      </c>
      <c r="G82" s="19">
        <f t="shared" si="41"/>
        <v>0</v>
      </c>
      <c r="H82" s="20">
        <f t="shared" si="42"/>
        <v>0</v>
      </c>
    </row>
    <row r="83" spans="1:8" s="1" customFormat="1" ht="20.100000000000001" customHeight="1" x14ac:dyDescent="0.2">
      <c r="A83" s="169" t="s">
        <v>260</v>
      </c>
      <c r="B83" s="118">
        <v>0</v>
      </c>
      <c r="C83" s="118">
        <v>0</v>
      </c>
      <c r="D83" s="119">
        <f t="shared" si="40"/>
        <v>0</v>
      </c>
      <c r="E83" s="118">
        <v>0</v>
      </c>
      <c r="F83" s="118">
        <v>0</v>
      </c>
      <c r="G83" s="19">
        <f t="shared" si="41"/>
        <v>0</v>
      </c>
      <c r="H83" s="20">
        <f t="shared" si="42"/>
        <v>0</v>
      </c>
    </row>
    <row r="84" spans="1:8" s="1" customFormat="1" ht="20.100000000000001" customHeight="1" x14ac:dyDescent="0.2">
      <c r="A84" s="169" t="s">
        <v>261</v>
      </c>
      <c r="B84" s="118">
        <v>46384</v>
      </c>
      <c r="C84" s="118">
        <v>0</v>
      </c>
      <c r="D84" s="119">
        <f t="shared" si="40"/>
        <v>46384</v>
      </c>
      <c r="E84" s="118">
        <v>0</v>
      </c>
      <c r="F84" s="118">
        <v>0</v>
      </c>
      <c r="G84" s="19">
        <f t="shared" si="41"/>
        <v>0</v>
      </c>
      <c r="H84" s="20">
        <f t="shared" si="42"/>
        <v>46384</v>
      </c>
    </row>
    <row r="85" spans="1:8" s="1" customFormat="1" ht="20.100000000000001" customHeight="1" x14ac:dyDescent="0.2">
      <c r="A85" s="169" t="s">
        <v>262</v>
      </c>
      <c r="B85" s="118">
        <v>0</v>
      </c>
      <c r="C85" s="118">
        <v>0</v>
      </c>
      <c r="D85" s="119">
        <f t="shared" si="40"/>
        <v>0</v>
      </c>
      <c r="E85" s="118">
        <v>0</v>
      </c>
      <c r="F85" s="118">
        <v>0</v>
      </c>
      <c r="G85" s="19">
        <f t="shared" si="41"/>
        <v>0</v>
      </c>
      <c r="H85" s="20">
        <f t="shared" si="42"/>
        <v>0</v>
      </c>
    </row>
    <row r="86" spans="1:8" s="1" customFormat="1" ht="20.100000000000001" customHeight="1" x14ac:dyDescent="0.2">
      <c r="A86" s="169" t="s">
        <v>263</v>
      </c>
      <c r="B86" s="118">
        <v>97670</v>
      </c>
      <c r="C86" s="118">
        <v>0</v>
      </c>
      <c r="D86" s="119">
        <f t="shared" si="40"/>
        <v>97670</v>
      </c>
      <c r="E86" s="118">
        <v>0</v>
      </c>
      <c r="F86" s="118">
        <v>0</v>
      </c>
      <c r="G86" s="19">
        <f t="shared" si="41"/>
        <v>0</v>
      </c>
      <c r="H86" s="20">
        <f t="shared" si="42"/>
        <v>97670</v>
      </c>
    </row>
    <row r="87" spans="1:8" s="1" customFormat="1" ht="20.100000000000001" customHeight="1" x14ac:dyDescent="0.2">
      <c r="A87" s="169" t="s">
        <v>264</v>
      </c>
      <c r="B87" s="118">
        <v>11396</v>
      </c>
      <c r="C87" s="118">
        <v>0</v>
      </c>
      <c r="D87" s="119">
        <f t="shared" si="40"/>
        <v>11396</v>
      </c>
      <c r="E87" s="118">
        <v>2722</v>
      </c>
      <c r="F87" s="118">
        <v>0</v>
      </c>
      <c r="G87" s="19">
        <f t="shared" si="41"/>
        <v>2722</v>
      </c>
      <c r="H87" s="20">
        <f t="shared" si="42"/>
        <v>14118</v>
      </c>
    </row>
    <row r="88" spans="1:8" s="1" customFormat="1" ht="20.100000000000001" customHeight="1" x14ac:dyDescent="0.2">
      <c r="A88" s="169" t="s">
        <v>265</v>
      </c>
      <c r="B88" s="118">
        <v>0</v>
      </c>
      <c r="C88" s="118">
        <v>0</v>
      </c>
      <c r="D88" s="119">
        <f t="shared" si="40"/>
        <v>0</v>
      </c>
      <c r="E88" s="118">
        <v>0</v>
      </c>
      <c r="F88" s="118">
        <v>0</v>
      </c>
      <c r="G88" s="19">
        <f t="shared" si="41"/>
        <v>0</v>
      </c>
      <c r="H88" s="20">
        <f t="shared" si="42"/>
        <v>0</v>
      </c>
    </row>
    <row r="89" spans="1:8" s="1" customFormat="1" ht="20.100000000000001" customHeight="1" thickBot="1" x14ac:dyDescent="0.25">
      <c r="A89" s="16" t="s">
        <v>235</v>
      </c>
      <c r="B89" s="17">
        <f>SUM(B73:B88)</f>
        <v>525898</v>
      </c>
      <c r="C89" s="17">
        <f t="shared" ref="C89" si="43">SUM(C73:C88)</f>
        <v>82277</v>
      </c>
      <c r="D89" s="17">
        <f t="shared" ref="D89" si="44">SUM(D73:D88)</f>
        <v>608175</v>
      </c>
      <c r="E89" s="17">
        <f t="shared" ref="E89" si="45">SUM(E73:E88)</f>
        <v>1050084</v>
      </c>
      <c r="F89" s="17">
        <f t="shared" ref="F89" si="46">SUM(F73:F88)</f>
        <v>12406</v>
      </c>
      <c r="G89" s="17">
        <f t="shared" ref="G89" si="47">SUM(G73:G88)</f>
        <v>1062490</v>
      </c>
      <c r="H89" s="17">
        <f t="shared" ref="H89" si="48">SUM(H73:H88)</f>
        <v>1670665</v>
      </c>
    </row>
    <row r="90" spans="1:8" s="1" customFormat="1" ht="20.100000000000001" customHeight="1" thickBot="1" x14ac:dyDescent="0.25">
      <c r="A90" s="467"/>
      <c r="B90" s="468"/>
      <c r="C90" s="468"/>
      <c r="D90" s="468"/>
      <c r="E90" s="468"/>
      <c r="F90" s="468"/>
      <c r="G90" s="468"/>
      <c r="H90" s="468"/>
    </row>
    <row r="91" spans="1:8" s="1" customFormat="1" ht="20.100000000000001" customHeight="1" x14ac:dyDescent="0.2">
      <c r="A91" s="464" t="s">
        <v>269</v>
      </c>
      <c r="B91" s="465"/>
      <c r="C91" s="465"/>
      <c r="D91" s="465"/>
      <c r="E91" s="465"/>
      <c r="F91" s="465"/>
      <c r="G91" s="465"/>
      <c r="H91" s="466"/>
    </row>
    <row r="92" spans="1:8" s="1" customFormat="1" ht="20.100000000000001" customHeight="1" x14ac:dyDescent="0.2">
      <c r="A92" s="469" t="s">
        <v>246</v>
      </c>
      <c r="B92" s="471" t="s">
        <v>247</v>
      </c>
      <c r="C92" s="471"/>
      <c r="D92" s="471"/>
      <c r="E92" s="471" t="s">
        <v>248</v>
      </c>
      <c r="F92" s="471"/>
      <c r="G92" s="471"/>
      <c r="H92" s="463" t="s">
        <v>235</v>
      </c>
    </row>
    <row r="93" spans="1:8" s="1" customFormat="1" ht="20.100000000000001" customHeight="1" x14ac:dyDescent="0.2">
      <c r="A93" s="470"/>
      <c r="B93" s="168" t="s">
        <v>249</v>
      </c>
      <c r="C93" s="168" t="s">
        <v>250</v>
      </c>
      <c r="D93" s="168" t="s">
        <v>235</v>
      </c>
      <c r="E93" s="168" t="s">
        <v>249</v>
      </c>
      <c r="F93" s="168" t="s">
        <v>250</v>
      </c>
      <c r="G93" s="168" t="s">
        <v>235</v>
      </c>
      <c r="H93" s="463"/>
    </row>
    <row r="94" spans="1:8" s="1" customFormat="1" ht="20.100000000000001" customHeight="1" x14ac:dyDescent="0.2">
      <c r="A94" s="21" t="s">
        <v>228</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169" t="s">
        <v>251</v>
      </c>
      <c r="B95" s="13">
        <v>0</v>
      </c>
      <c r="C95" s="13">
        <v>0</v>
      </c>
      <c r="D95" s="14">
        <f>B95+C95</f>
        <v>0</v>
      </c>
      <c r="E95" s="13">
        <v>0</v>
      </c>
      <c r="F95" s="13">
        <v>0</v>
      </c>
      <c r="G95" s="18">
        <f>E95+F95</f>
        <v>0</v>
      </c>
      <c r="H95" s="20">
        <f>SUM(D95,G95)</f>
        <v>0</v>
      </c>
    </row>
    <row r="96" spans="1:8" s="1" customFormat="1" ht="20.100000000000001" customHeight="1" x14ac:dyDescent="0.2">
      <c r="A96" s="169" t="s">
        <v>252</v>
      </c>
      <c r="B96" s="118">
        <v>0</v>
      </c>
      <c r="C96" s="118">
        <v>0</v>
      </c>
      <c r="D96" s="119">
        <f t="shared" ref="D96:D109" si="49">B96+C96</f>
        <v>0</v>
      </c>
      <c r="E96" s="118">
        <v>1035662</v>
      </c>
      <c r="F96" s="118">
        <v>0</v>
      </c>
      <c r="G96" s="19">
        <f t="shared" ref="G96:G109" si="50">E96+F96</f>
        <v>1035662</v>
      </c>
      <c r="H96" s="20">
        <f t="shared" ref="H96:H109" si="51">SUM(D96,G96)</f>
        <v>1035662</v>
      </c>
    </row>
    <row r="97" spans="1:8" s="1" customFormat="1" ht="20.100000000000001" customHeight="1" x14ac:dyDescent="0.2">
      <c r="A97" s="169" t="s">
        <v>253</v>
      </c>
      <c r="B97" s="118">
        <v>0</v>
      </c>
      <c r="C97" s="118">
        <v>0</v>
      </c>
      <c r="D97" s="119">
        <f t="shared" si="49"/>
        <v>0</v>
      </c>
      <c r="E97" s="118">
        <v>22272</v>
      </c>
      <c r="F97" s="118">
        <v>0</v>
      </c>
      <c r="G97" s="19">
        <f t="shared" si="50"/>
        <v>22272</v>
      </c>
      <c r="H97" s="20">
        <f t="shared" si="51"/>
        <v>22272</v>
      </c>
    </row>
    <row r="98" spans="1:8" s="1" customFormat="1" ht="20.100000000000001" customHeight="1" x14ac:dyDescent="0.2">
      <c r="A98" s="28" t="s">
        <v>254</v>
      </c>
      <c r="B98" s="118">
        <v>0</v>
      </c>
      <c r="C98" s="118">
        <v>0</v>
      </c>
      <c r="D98" s="119">
        <f t="shared" si="49"/>
        <v>0</v>
      </c>
      <c r="E98" s="118">
        <v>0</v>
      </c>
      <c r="F98" s="118">
        <v>0</v>
      </c>
      <c r="G98" s="19">
        <f t="shared" si="50"/>
        <v>0</v>
      </c>
      <c r="H98" s="20">
        <f t="shared" si="51"/>
        <v>0</v>
      </c>
    </row>
    <row r="99" spans="1:8" s="1" customFormat="1" ht="20.100000000000001" customHeight="1" x14ac:dyDescent="0.2">
      <c r="A99" s="169" t="s">
        <v>255</v>
      </c>
      <c r="B99" s="118">
        <v>0</v>
      </c>
      <c r="C99" s="118">
        <v>0</v>
      </c>
      <c r="D99" s="119">
        <f t="shared" si="49"/>
        <v>0</v>
      </c>
      <c r="E99" s="118">
        <v>0</v>
      </c>
      <c r="F99" s="118">
        <v>0</v>
      </c>
      <c r="G99" s="19">
        <f t="shared" si="50"/>
        <v>0</v>
      </c>
      <c r="H99" s="20">
        <f t="shared" si="51"/>
        <v>0</v>
      </c>
    </row>
    <row r="100" spans="1:8" s="1" customFormat="1" ht="20.100000000000001" customHeight="1" x14ac:dyDescent="0.2">
      <c r="A100" s="169" t="s">
        <v>256</v>
      </c>
      <c r="B100" s="118">
        <v>0</v>
      </c>
      <c r="C100" s="118">
        <v>0</v>
      </c>
      <c r="D100" s="119">
        <f t="shared" si="49"/>
        <v>0</v>
      </c>
      <c r="E100" s="118">
        <v>0</v>
      </c>
      <c r="F100" s="118">
        <v>0</v>
      </c>
      <c r="G100" s="19">
        <f t="shared" si="50"/>
        <v>0</v>
      </c>
      <c r="H100" s="20">
        <f t="shared" si="51"/>
        <v>0</v>
      </c>
    </row>
    <row r="101" spans="1:8" s="1" customFormat="1" ht="20.100000000000001" customHeight="1" x14ac:dyDescent="0.2">
      <c r="A101" s="169" t="s">
        <v>257</v>
      </c>
      <c r="B101" s="118">
        <v>0</v>
      </c>
      <c r="C101" s="118">
        <v>0</v>
      </c>
      <c r="D101" s="119">
        <f t="shared" si="49"/>
        <v>0</v>
      </c>
      <c r="E101" s="118">
        <v>0</v>
      </c>
      <c r="F101" s="118">
        <v>0</v>
      </c>
      <c r="G101" s="19">
        <f t="shared" si="50"/>
        <v>0</v>
      </c>
      <c r="H101" s="20">
        <f t="shared" si="51"/>
        <v>0</v>
      </c>
    </row>
    <row r="102" spans="1:8" s="1" customFormat="1" ht="20.100000000000001" customHeight="1" x14ac:dyDescent="0.2">
      <c r="A102" s="169" t="s">
        <v>258</v>
      </c>
      <c r="B102" s="118">
        <v>0</v>
      </c>
      <c r="C102" s="118">
        <v>0</v>
      </c>
      <c r="D102" s="119">
        <f t="shared" si="49"/>
        <v>0</v>
      </c>
      <c r="E102" s="118">
        <v>0</v>
      </c>
      <c r="F102" s="118">
        <v>0</v>
      </c>
      <c r="G102" s="19">
        <f t="shared" si="50"/>
        <v>0</v>
      </c>
      <c r="H102" s="20">
        <f t="shared" si="51"/>
        <v>0</v>
      </c>
    </row>
    <row r="103" spans="1:8" s="1" customFormat="1" ht="20.100000000000001" customHeight="1" x14ac:dyDescent="0.2">
      <c r="A103" s="169" t="s">
        <v>259</v>
      </c>
      <c r="B103" s="118">
        <v>0</v>
      </c>
      <c r="C103" s="118">
        <v>0</v>
      </c>
      <c r="D103" s="119">
        <f t="shared" si="49"/>
        <v>0</v>
      </c>
      <c r="E103" s="118">
        <v>0</v>
      </c>
      <c r="F103" s="118">
        <v>0</v>
      </c>
      <c r="G103" s="19">
        <f t="shared" si="50"/>
        <v>0</v>
      </c>
      <c r="H103" s="20">
        <f t="shared" si="51"/>
        <v>0</v>
      </c>
    </row>
    <row r="104" spans="1:8" s="1" customFormat="1" ht="20.100000000000001" customHeight="1" x14ac:dyDescent="0.2">
      <c r="A104" s="169" t="s">
        <v>260</v>
      </c>
      <c r="B104" s="118">
        <v>0</v>
      </c>
      <c r="C104" s="118">
        <v>0</v>
      </c>
      <c r="D104" s="119">
        <f t="shared" si="49"/>
        <v>0</v>
      </c>
      <c r="E104" s="118">
        <v>0</v>
      </c>
      <c r="F104" s="118">
        <v>0</v>
      </c>
      <c r="G104" s="19">
        <f t="shared" si="50"/>
        <v>0</v>
      </c>
      <c r="H104" s="20">
        <f t="shared" si="51"/>
        <v>0</v>
      </c>
    </row>
    <row r="105" spans="1:8" s="1" customFormat="1" ht="20.100000000000001" customHeight="1" x14ac:dyDescent="0.2">
      <c r="A105" s="169" t="s">
        <v>261</v>
      </c>
      <c r="B105" s="118">
        <v>48240</v>
      </c>
      <c r="C105" s="118">
        <v>0</v>
      </c>
      <c r="D105" s="119">
        <f t="shared" si="49"/>
        <v>48240</v>
      </c>
      <c r="E105" s="118">
        <v>0</v>
      </c>
      <c r="F105" s="118">
        <v>0</v>
      </c>
      <c r="G105" s="19">
        <f t="shared" si="50"/>
        <v>0</v>
      </c>
      <c r="H105" s="20">
        <f t="shared" si="51"/>
        <v>48240</v>
      </c>
    </row>
    <row r="106" spans="1:8" s="1" customFormat="1" ht="20.100000000000001" customHeight="1" x14ac:dyDescent="0.2">
      <c r="A106" s="169" t="s">
        <v>262</v>
      </c>
      <c r="B106" s="118">
        <v>0</v>
      </c>
      <c r="C106" s="118">
        <v>0</v>
      </c>
      <c r="D106" s="119">
        <f t="shared" si="49"/>
        <v>0</v>
      </c>
      <c r="E106" s="118">
        <v>0</v>
      </c>
      <c r="F106" s="118">
        <v>0</v>
      </c>
      <c r="G106" s="19">
        <f t="shared" si="50"/>
        <v>0</v>
      </c>
      <c r="H106" s="20">
        <f t="shared" si="51"/>
        <v>0</v>
      </c>
    </row>
    <row r="107" spans="1:8" s="1" customFormat="1" ht="20.100000000000001" customHeight="1" x14ac:dyDescent="0.2">
      <c r="A107" s="169" t="s">
        <v>263</v>
      </c>
      <c r="B107" s="118">
        <v>101576</v>
      </c>
      <c r="C107" s="118">
        <v>0</v>
      </c>
      <c r="D107" s="119">
        <f t="shared" si="49"/>
        <v>101576</v>
      </c>
      <c r="E107" s="118">
        <v>0</v>
      </c>
      <c r="F107" s="118">
        <v>0</v>
      </c>
      <c r="G107" s="19">
        <f t="shared" si="50"/>
        <v>0</v>
      </c>
      <c r="H107" s="20">
        <f t="shared" si="51"/>
        <v>101576</v>
      </c>
    </row>
    <row r="108" spans="1:8" s="1" customFormat="1" ht="20.100000000000001" customHeight="1" x14ac:dyDescent="0.2">
      <c r="A108" s="169" t="s">
        <v>264</v>
      </c>
      <c r="B108" s="118">
        <v>11852</v>
      </c>
      <c r="C108" s="118">
        <v>0</v>
      </c>
      <c r="D108" s="119">
        <f t="shared" si="49"/>
        <v>11852</v>
      </c>
      <c r="E108" s="118">
        <v>2831</v>
      </c>
      <c r="F108" s="118">
        <v>0</v>
      </c>
      <c r="G108" s="19">
        <f t="shared" si="50"/>
        <v>2831</v>
      </c>
      <c r="H108" s="20">
        <f t="shared" si="51"/>
        <v>14683</v>
      </c>
    </row>
    <row r="109" spans="1:8" s="1" customFormat="1" ht="20.100000000000001" customHeight="1" x14ac:dyDescent="0.2">
      <c r="A109" s="169" t="s">
        <v>265</v>
      </c>
      <c r="B109" s="118">
        <v>0</v>
      </c>
      <c r="C109" s="118">
        <v>0</v>
      </c>
      <c r="D109" s="119">
        <f t="shared" si="49"/>
        <v>0</v>
      </c>
      <c r="E109" s="118">
        <v>0</v>
      </c>
      <c r="F109" s="118">
        <v>0</v>
      </c>
      <c r="G109" s="19">
        <f t="shared" si="50"/>
        <v>0</v>
      </c>
      <c r="H109" s="20">
        <f t="shared" si="51"/>
        <v>0</v>
      </c>
    </row>
    <row r="110" spans="1:8" s="1" customFormat="1" ht="20.100000000000001" customHeight="1" thickBot="1" x14ac:dyDescent="0.25">
      <c r="A110" s="16" t="s">
        <v>235</v>
      </c>
      <c r="B110" s="17">
        <f>SUM(B94:B109)</f>
        <v>546934</v>
      </c>
      <c r="C110" s="17">
        <f t="shared" ref="C110" si="52">SUM(C94:C109)</f>
        <v>85568</v>
      </c>
      <c r="D110" s="17">
        <f t="shared" ref="D110" si="53">SUM(D94:D109)</f>
        <v>632502</v>
      </c>
      <c r="E110" s="17">
        <f t="shared" ref="E110" si="54">SUM(E94:E109)</f>
        <v>1092087</v>
      </c>
      <c r="F110" s="17">
        <f t="shared" ref="F110" si="55">SUM(F94:F109)</f>
        <v>12902</v>
      </c>
      <c r="G110" s="17">
        <f t="shared" ref="G110" si="56">SUM(G94:G109)</f>
        <v>1104989</v>
      </c>
      <c r="H110" s="17">
        <f t="shared" ref="H110" si="57">SUM(H94:H109)</f>
        <v>1737491</v>
      </c>
    </row>
    <row r="111" spans="1:8" ht="20.100000000000001" customHeight="1" x14ac:dyDescent="0.2"/>
    <row r="112" spans="1:8" ht="20.100000000000001" customHeight="1" thickBot="1" x14ac:dyDescent="0.25"/>
    <row r="113" spans="1:14" s="1" customFormat="1" ht="20.100000000000001" customHeight="1" thickBot="1" x14ac:dyDescent="0.25">
      <c r="A113" s="520" t="s">
        <v>246</v>
      </c>
      <c r="B113" s="521"/>
      <c r="C113" s="521"/>
      <c r="D113" s="522"/>
      <c r="E113" s="22" t="s">
        <v>270</v>
      </c>
      <c r="F113" s="526" t="s">
        <v>271</v>
      </c>
      <c r="G113" s="527"/>
      <c r="H113" s="528"/>
    </row>
    <row r="114" spans="1:14" s="1" customFormat="1" ht="20.100000000000001" customHeight="1" x14ac:dyDescent="0.2">
      <c r="A114" s="523" t="s">
        <v>228</v>
      </c>
      <c r="B114" s="524"/>
      <c r="C114" s="524"/>
      <c r="D114" s="525"/>
      <c r="E114" s="26" t="s">
        <v>272</v>
      </c>
      <c r="F114" s="513" t="s">
        <v>273</v>
      </c>
      <c r="G114" s="514"/>
      <c r="H114" s="515"/>
    </row>
    <row r="115" spans="1:14" s="1" customFormat="1" ht="20.100000000000001" customHeight="1" x14ac:dyDescent="0.2">
      <c r="A115" s="517" t="s">
        <v>251</v>
      </c>
      <c r="B115" s="518"/>
      <c r="C115" s="518"/>
      <c r="D115" s="519"/>
      <c r="E115" s="26" t="s">
        <v>274</v>
      </c>
      <c r="F115" s="477" t="s">
        <v>275</v>
      </c>
      <c r="G115" s="478"/>
      <c r="H115" s="479"/>
      <c r="K115" s="516"/>
      <c r="L115" s="516"/>
      <c r="M115" s="516"/>
      <c r="N115" s="516"/>
    </row>
    <row r="116" spans="1:14" s="1" customFormat="1" ht="20.100000000000001" customHeight="1" x14ac:dyDescent="0.2">
      <c r="A116" s="495" t="s">
        <v>252</v>
      </c>
      <c r="B116" s="496"/>
      <c r="C116" s="496"/>
      <c r="D116" s="497"/>
      <c r="E116" s="26" t="s">
        <v>276</v>
      </c>
      <c r="F116" s="474" t="s">
        <v>277</v>
      </c>
      <c r="G116" s="475"/>
      <c r="H116" s="476"/>
      <c r="K116" s="167"/>
      <c r="L116" s="167"/>
      <c r="M116" s="167"/>
      <c r="N116" s="167"/>
    </row>
    <row r="117" spans="1:14" s="1" customFormat="1" ht="20.100000000000001" customHeight="1" x14ac:dyDescent="0.2">
      <c r="A117" s="495" t="s">
        <v>253</v>
      </c>
      <c r="B117" s="496"/>
      <c r="C117" s="496"/>
      <c r="D117" s="497"/>
      <c r="E117" s="26" t="s">
        <v>278</v>
      </c>
      <c r="F117" s="474" t="s">
        <v>279</v>
      </c>
      <c r="G117" s="475"/>
      <c r="H117" s="476"/>
      <c r="K117" s="167"/>
      <c r="L117" s="167"/>
      <c r="M117" s="167"/>
      <c r="N117" s="167"/>
    </row>
    <row r="118" spans="1:14" s="1" customFormat="1" ht="20.100000000000001" customHeight="1" x14ac:dyDescent="0.2">
      <c r="A118" s="507" t="s">
        <v>254</v>
      </c>
      <c r="B118" s="508"/>
      <c r="C118" s="508"/>
      <c r="D118" s="509"/>
      <c r="E118" s="26" t="s">
        <v>280</v>
      </c>
      <c r="F118" s="510" t="s">
        <v>281</v>
      </c>
      <c r="G118" s="511"/>
      <c r="H118" s="512"/>
      <c r="K118" s="167"/>
      <c r="L118" s="167"/>
      <c r="M118" s="167"/>
      <c r="N118" s="167"/>
    </row>
    <row r="119" spans="1:14" s="1" customFormat="1" ht="20.100000000000001" customHeight="1" x14ac:dyDescent="0.2">
      <c r="A119" s="495" t="s">
        <v>255</v>
      </c>
      <c r="B119" s="496"/>
      <c r="C119" s="496"/>
      <c r="D119" s="497"/>
      <c r="E119" s="26" t="s">
        <v>282</v>
      </c>
      <c r="F119" s="474" t="s">
        <v>283</v>
      </c>
      <c r="G119" s="475"/>
      <c r="H119" s="476"/>
      <c r="K119" s="167"/>
      <c r="L119" s="167"/>
      <c r="M119" s="167"/>
      <c r="N119" s="167"/>
    </row>
    <row r="120" spans="1:14" s="1" customFormat="1" ht="20.100000000000001" customHeight="1" x14ac:dyDescent="0.2">
      <c r="A120" s="495" t="s">
        <v>256</v>
      </c>
      <c r="B120" s="496"/>
      <c r="C120" s="496"/>
      <c r="D120" s="497"/>
      <c r="E120" s="26" t="s">
        <v>284</v>
      </c>
      <c r="F120" s="474" t="s">
        <v>285</v>
      </c>
      <c r="G120" s="475"/>
      <c r="H120" s="476"/>
      <c r="K120" s="167"/>
      <c r="L120" s="167"/>
      <c r="M120" s="167"/>
      <c r="N120" s="167"/>
    </row>
    <row r="121" spans="1:14" s="1" customFormat="1" ht="20.100000000000001" customHeight="1" x14ac:dyDescent="0.2">
      <c r="A121" s="495" t="s">
        <v>257</v>
      </c>
      <c r="B121" s="496"/>
      <c r="C121" s="496"/>
      <c r="D121" s="497"/>
      <c r="E121" s="26" t="s">
        <v>286</v>
      </c>
      <c r="F121" s="474" t="s">
        <v>287</v>
      </c>
      <c r="G121" s="475"/>
      <c r="H121" s="476"/>
      <c r="K121" s="167"/>
      <c r="L121" s="167"/>
      <c r="M121" s="167"/>
      <c r="N121" s="167"/>
    </row>
    <row r="122" spans="1:14" s="1" customFormat="1" ht="20.100000000000001" customHeight="1" x14ac:dyDescent="0.2">
      <c r="A122" s="495" t="s">
        <v>258</v>
      </c>
      <c r="B122" s="496"/>
      <c r="C122" s="496"/>
      <c r="D122" s="497"/>
      <c r="E122" s="26" t="s">
        <v>288</v>
      </c>
      <c r="F122" s="474" t="s">
        <v>289</v>
      </c>
      <c r="G122" s="475"/>
      <c r="H122" s="476"/>
      <c r="K122" s="167"/>
      <c r="L122" s="167"/>
      <c r="M122" s="167"/>
      <c r="N122" s="167"/>
    </row>
    <row r="123" spans="1:14" s="1" customFormat="1" ht="20.100000000000001" customHeight="1" x14ac:dyDescent="0.2">
      <c r="A123" s="495" t="s">
        <v>290</v>
      </c>
      <c r="B123" s="496"/>
      <c r="C123" s="496"/>
      <c r="D123" s="497"/>
      <c r="E123" s="27"/>
      <c r="F123" s="480"/>
      <c r="G123" s="481"/>
      <c r="H123" s="482"/>
      <c r="K123" s="167"/>
      <c r="L123" s="167"/>
      <c r="M123" s="167"/>
      <c r="N123" s="167"/>
    </row>
    <row r="124" spans="1:14" s="1" customFormat="1" ht="20.100000000000001" customHeight="1" x14ac:dyDescent="0.2">
      <c r="A124" s="501" t="s">
        <v>291</v>
      </c>
      <c r="B124" s="502"/>
      <c r="C124" s="502"/>
      <c r="D124" s="503"/>
      <c r="E124" s="26" t="s">
        <v>292</v>
      </c>
      <c r="F124" s="474" t="s">
        <v>293</v>
      </c>
      <c r="G124" s="475"/>
      <c r="H124" s="476"/>
      <c r="K124" s="23"/>
      <c r="L124" s="23"/>
      <c r="M124" s="23"/>
      <c r="N124" s="23"/>
    </row>
    <row r="125" spans="1:14" s="1" customFormat="1" ht="20.100000000000001" customHeight="1" x14ac:dyDescent="0.2">
      <c r="A125" s="501" t="s">
        <v>294</v>
      </c>
      <c r="B125" s="502"/>
      <c r="C125" s="502"/>
      <c r="D125" s="503"/>
      <c r="E125" s="26" t="s">
        <v>295</v>
      </c>
      <c r="F125" s="474" t="s">
        <v>296</v>
      </c>
      <c r="G125" s="475"/>
      <c r="H125" s="476"/>
      <c r="K125" s="23"/>
      <c r="L125" s="23"/>
      <c r="M125" s="23"/>
      <c r="N125" s="23"/>
    </row>
    <row r="126" spans="1:14" s="1" customFormat="1" ht="20.100000000000001" customHeight="1" x14ac:dyDescent="0.2">
      <c r="A126" s="501" t="s">
        <v>297</v>
      </c>
      <c r="B126" s="502"/>
      <c r="C126" s="502"/>
      <c r="D126" s="503"/>
      <c r="E126" s="26" t="s">
        <v>298</v>
      </c>
      <c r="F126" s="474" t="s">
        <v>299</v>
      </c>
      <c r="G126" s="475"/>
      <c r="H126" s="476"/>
      <c r="K126" s="23"/>
      <c r="L126" s="23"/>
      <c r="M126" s="23"/>
      <c r="N126" s="23"/>
    </row>
    <row r="127" spans="1:14" s="1" customFormat="1" ht="20.100000000000001" customHeight="1" x14ac:dyDescent="0.2">
      <c r="A127" s="495" t="s">
        <v>260</v>
      </c>
      <c r="B127" s="496"/>
      <c r="C127" s="496"/>
      <c r="D127" s="497"/>
      <c r="E127" s="27"/>
      <c r="F127" s="483"/>
      <c r="G127" s="484"/>
      <c r="H127" s="485"/>
      <c r="K127" s="167"/>
      <c r="L127" s="167"/>
      <c r="M127" s="167"/>
      <c r="N127" s="167"/>
    </row>
    <row r="128" spans="1:14" s="1" customFormat="1" ht="20.100000000000001" customHeight="1" x14ac:dyDescent="0.2">
      <c r="A128" s="501" t="s">
        <v>300</v>
      </c>
      <c r="B128" s="502"/>
      <c r="C128" s="502"/>
      <c r="D128" s="503"/>
      <c r="E128" s="26" t="s">
        <v>301</v>
      </c>
      <c r="F128" s="474" t="s">
        <v>302</v>
      </c>
      <c r="G128" s="475"/>
      <c r="H128" s="476"/>
      <c r="K128" s="23"/>
      <c r="L128" s="23"/>
      <c r="M128" s="23"/>
      <c r="N128" s="23"/>
    </row>
    <row r="129" spans="1:14" s="1" customFormat="1" ht="20.100000000000001" customHeight="1" x14ac:dyDescent="0.2">
      <c r="A129" s="501" t="s">
        <v>303</v>
      </c>
      <c r="B129" s="502"/>
      <c r="C129" s="502"/>
      <c r="D129" s="503"/>
      <c r="E129" s="26" t="s">
        <v>304</v>
      </c>
      <c r="F129" s="474" t="s">
        <v>305</v>
      </c>
      <c r="G129" s="475"/>
      <c r="H129" s="476"/>
      <c r="K129" s="23"/>
      <c r="L129" s="23"/>
      <c r="M129" s="23"/>
      <c r="N129" s="23"/>
    </row>
    <row r="130" spans="1:14" s="1" customFormat="1" ht="20.100000000000001" customHeight="1" x14ac:dyDescent="0.2">
      <c r="A130" s="501" t="s">
        <v>306</v>
      </c>
      <c r="B130" s="502"/>
      <c r="C130" s="502"/>
      <c r="D130" s="503"/>
      <c r="E130" s="26" t="s">
        <v>307</v>
      </c>
      <c r="F130" s="474" t="s">
        <v>308</v>
      </c>
      <c r="G130" s="475"/>
      <c r="H130" s="476"/>
      <c r="K130" s="23"/>
      <c r="L130" s="23"/>
      <c r="M130" s="23"/>
      <c r="N130" s="23"/>
    </row>
    <row r="131" spans="1:14" s="1" customFormat="1" ht="20.100000000000001" customHeight="1" x14ac:dyDescent="0.2">
      <c r="A131" s="498" t="s">
        <v>309</v>
      </c>
      <c r="B131" s="499"/>
      <c r="C131" s="499"/>
      <c r="D131" s="500"/>
      <c r="E131" s="26" t="s">
        <v>310</v>
      </c>
      <c r="F131" s="489" t="s">
        <v>311</v>
      </c>
      <c r="G131" s="490"/>
      <c r="H131" s="491"/>
      <c r="K131" s="24"/>
      <c r="L131" s="24"/>
      <c r="M131" s="24"/>
      <c r="N131" s="24"/>
    </row>
    <row r="132" spans="1:14" s="1" customFormat="1" ht="20.100000000000001" customHeight="1" x14ac:dyDescent="0.2">
      <c r="A132" s="495" t="s">
        <v>261</v>
      </c>
      <c r="B132" s="496"/>
      <c r="C132" s="496"/>
      <c r="D132" s="497"/>
      <c r="E132" s="26" t="s">
        <v>272</v>
      </c>
      <c r="F132" s="474" t="s">
        <v>312</v>
      </c>
      <c r="G132" s="475"/>
      <c r="H132" s="476"/>
      <c r="K132" s="167"/>
      <c r="L132" s="167"/>
      <c r="M132" s="167"/>
      <c r="N132" s="167"/>
    </row>
    <row r="133" spans="1:14" s="1" customFormat="1" ht="20.100000000000001" customHeight="1" x14ac:dyDescent="0.2">
      <c r="A133" s="495" t="s">
        <v>262</v>
      </c>
      <c r="B133" s="496"/>
      <c r="C133" s="496"/>
      <c r="D133" s="497"/>
      <c r="E133" s="26" t="s">
        <v>272</v>
      </c>
      <c r="F133" s="474" t="s">
        <v>313</v>
      </c>
      <c r="G133" s="475"/>
      <c r="H133" s="476"/>
      <c r="K133" s="167"/>
      <c r="L133" s="167"/>
      <c r="M133" s="167"/>
      <c r="N133" s="167"/>
    </row>
    <row r="134" spans="1:14" s="1" customFormat="1" ht="20.100000000000001" customHeight="1" x14ac:dyDescent="0.2">
      <c r="A134" s="495" t="s">
        <v>263</v>
      </c>
      <c r="B134" s="496"/>
      <c r="C134" s="496"/>
      <c r="D134" s="497"/>
      <c r="E134" s="26" t="s">
        <v>314</v>
      </c>
      <c r="F134" s="474" t="s">
        <v>315</v>
      </c>
      <c r="G134" s="475"/>
      <c r="H134" s="476"/>
      <c r="K134" s="167"/>
      <c r="L134" s="167"/>
      <c r="M134" s="167"/>
      <c r="N134" s="167"/>
    </row>
    <row r="135" spans="1:14" s="1" customFormat="1" ht="20.100000000000001" customHeight="1" thickBot="1" x14ac:dyDescent="0.25">
      <c r="A135" s="492" t="s">
        <v>265</v>
      </c>
      <c r="B135" s="493"/>
      <c r="C135" s="493"/>
      <c r="D135" s="494"/>
      <c r="E135" s="25" t="s">
        <v>272</v>
      </c>
      <c r="F135" s="486" t="s">
        <v>316</v>
      </c>
      <c r="G135" s="487"/>
      <c r="H135" s="488"/>
      <c r="K135" s="167"/>
      <c r="L135" s="167"/>
      <c r="M135" s="167"/>
      <c r="N135" s="167"/>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r:id="rId22"/>
  <headerFooter>
    <oddFooter>&amp;L2014 Six-Year Plan - Tuition Waivers&amp;C&amp;P of &amp;N&amp;RSCHEV - 7/1/2014</oddFooter>
  </headerFooter>
  <extLst>
    <ext xmlns:mx="http://schemas.microsoft.com/office/mac/excel/2008/main" uri="{64002731-A6B0-56B0-2670-7721B7C09600}">
      <mx:PLV Mode="0" OnePage="0" WScale="18"/>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317</v>
      </c>
      <c r="B1" s="8" t="s">
        <v>318</v>
      </c>
    </row>
    <row r="2" spans="1:2" x14ac:dyDescent="0.2">
      <c r="A2" s="8">
        <v>1</v>
      </c>
      <c r="B2" s="8" t="s">
        <v>319</v>
      </c>
    </row>
    <row r="3" spans="1:2" x14ac:dyDescent="0.2">
      <c r="A3" s="8">
        <v>2</v>
      </c>
      <c r="B3" s="8" t="s">
        <v>320</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00a0bb-1402-429b-9ba8-de1ab8e182d1" xsi:nil="true"/>
    <lcf76f155ced4ddcb4097134ff3c332f xmlns="656e7e3c-1c82-4278-9d63-725be64abf13">
      <Terms xmlns="http://schemas.microsoft.com/office/infopath/2007/PartnerControls"/>
    </lcf76f155ced4ddcb4097134ff3c332f>
    <PublishingExpirationDate xmlns="http://schemas.microsoft.com/sharepoint/v3" xsi:nil="true"/>
    <_Flow_SignoffStatus xmlns="656e7e3c-1c82-4278-9d63-725be64abf1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68519CB8142D439EDC266257F1428C" ma:contentTypeVersion="17" ma:contentTypeDescription="Create a new document." ma:contentTypeScope="" ma:versionID="e5b2d4ff81fecd06ef700384e1407b99">
  <xsd:schema xmlns:xsd="http://www.w3.org/2001/XMLSchema" xmlns:xs="http://www.w3.org/2001/XMLSchema" xmlns:p="http://schemas.microsoft.com/office/2006/metadata/properties" xmlns:ns1="http://schemas.microsoft.com/sharepoint/v3" xmlns:ns2="656e7e3c-1c82-4278-9d63-725be64abf13" xmlns:ns3="6500a0bb-1402-429b-9ba8-de1ab8e182d1" targetNamespace="http://schemas.microsoft.com/office/2006/metadata/properties" ma:root="true" ma:fieldsID="ebae802141efa78917b41f2c5b736d38" ns1:_="" ns2:_="" ns3:_="">
    <xsd:import namespace="http://schemas.microsoft.com/sharepoint/v3"/>
    <xsd:import namespace="656e7e3c-1c82-4278-9d63-725be64abf13"/>
    <xsd:import namespace="6500a0bb-1402-429b-9ba8-de1ab8e182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_Flow_SignoffStatus" minOccurs="0"/>
                <xsd:element ref="ns1:PublishingStartDate" minOccurs="0"/>
                <xsd:element ref="ns1:PublishingExpirationDat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56e7e3c-1c82-4278-9d63-725be64abf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_Flow_SignoffStatus" ma:index="12" nillable="true" ma:displayName="Sign-off status" ma:internalName="_x0024_Resources_x003a_core_x002c_Signoff_Status_x003b_">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0a0bb-1402-429b-9ba8-de1ab8e182d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b228452-de4e-4132-a885-b0e7963ba450}" ma:internalName="TaxCatchAll" ma:showField="CatchAllData" ma:web="6500a0bb-1402-429b-9ba8-de1ab8e182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BDA21-62E5-469B-AAF2-C666C02BAAEA}">
  <ds:schemaRef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http://purl.org/dc/dcmitype/"/>
    <ds:schemaRef ds:uri="6500a0bb-1402-429b-9ba8-de1ab8e182d1"/>
    <ds:schemaRef ds:uri="656e7e3c-1c82-4278-9d63-725be64abf13"/>
    <ds:schemaRef ds:uri="http://purl.org/dc/terms/"/>
  </ds:schemaRefs>
</ds:datastoreItem>
</file>

<file path=customXml/itemProps2.xml><?xml version="1.0" encoding="utf-8"?>
<ds:datastoreItem xmlns:ds="http://schemas.openxmlformats.org/officeDocument/2006/customXml" ds:itemID="{CCED1A6C-D8FD-4D21-B76D-902DF74633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6e7e3c-1c82-4278-9d63-725be64abf13"/>
    <ds:schemaRef ds:uri="6500a0bb-1402-429b-9ba8-de1ab8e182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A7A9D1-43AE-4467-B8AE-E48ABBF086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vt:lpstr>
      <vt:lpstr>Institution ID</vt:lpstr>
      <vt:lpstr>1-ISUG T&amp;F Increase Rate</vt:lpstr>
      <vt:lpstr>2-Tuit &amp; Oth NGF Rev</vt:lpstr>
      <vt:lpstr>3-Academic-Financial</vt:lpstr>
      <vt:lpstr>4-GF Request</vt:lpstr>
      <vt:lpstr>5-Financial Aid</vt:lpstr>
      <vt:lpstr>Finance-Tuition Waivers</vt:lpstr>
      <vt:lpstr>Sheet1</vt:lpstr>
      <vt:lpstr>'3-Academic-Financial'!Print_Area</vt:lpstr>
      <vt:lpstr>'4-GF Request'!Print_Area</vt:lpstr>
      <vt:lpstr>'Finance-Tuition Waivers'!Print_Area</vt:lpstr>
      <vt:lpstr>'Institution ID'!Print_Area</vt:lpstr>
      <vt:lpstr>Instructions!Print_Area</vt:lpstr>
      <vt:lpstr>'3-Academic-Financial'!Print_Titles</vt:lpstr>
      <vt:lpstr>'4-GF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Cabaniss, Penny (pqc2f)</cp:lastModifiedBy>
  <cp:revision/>
  <cp:lastPrinted>2022-10-11T22:31:54Z</cp:lastPrinted>
  <dcterms:created xsi:type="dcterms:W3CDTF">2011-02-22T14:15:27Z</dcterms:created>
  <dcterms:modified xsi:type="dcterms:W3CDTF">2022-10-11T22:32:05Z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0x0101004168519CB8142D439EDC266257F1428C</vt:lpwstr>
  </property>
  <property fmtid="{D5CDD505-2E9C-101B-9397-08002B2CF9AE}" pid="3" name="MediaServiceImageTags">
    <vt:lpwstr/>
  </property>
</Properties>
</file>