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ms27377\Desktop\FINAL PLANS FOR WEBSITE\GMU\"/>
    </mc:Choice>
  </mc:AlternateContent>
  <bookViews>
    <workbookView xWindow="0" yWindow="0" windowWidth="19200" windowHeight="8440" firstSheet="1" activeTab="1"/>
  </bookViews>
  <sheets>
    <sheet name="Instructions" sheetId="1" r:id="rId1"/>
    <sheet name="Institution ID" sheetId="2" r:id="rId2"/>
    <sheet name="1-ISUG T&amp;F Increase Rate" sheetId="3" r:id="rId3"/>
    <sheet name="2-Tuit &amp; Oth NGF Rev" sheetId="4" r:id="rId4"/>
    <sheet name="3-Academic-Financial" sheetId="17" r:id="rId5"/>
    <sheet name="4-GF Request" sheetId="10" r:id="rId6"/>
    <sheet name="5-Financial Aid" sheetId="12" r:id="rId7"/>
  </sheets>
  <externalReferences>
    <externalReference r:id="rId8"/>
    <externalReference r:id="rId9"/>
    <externalReference r:id="rId10"/>
    <externalReference r:id="rId11"/>
    <externalReference r:id="rId12"/>
    <externalReference r:id="rId13"/>
  </externalReferences>
  <definedNames>
    <definedName name="BeginDate" localSheetId="4">#REF!,#REF!</definedName>
    <definedName name="BeginDate">#REF!,#REF!</definedName>
    <definedName name="Campus">[1]Tables!$F$3:$F$10</definedName>
    <definedName name="Classification">[2]Tables!$F$23:$F$26</definedName>
    <definedName name="COA" localSheetId="4">#REF!</definedName>
    <definedName name="COA">#REF!</definedName>
    <definedName name="EndDate" localSheetId="4">#REF!,#REF!</definedName>
    <definedName name="EndDate">#REF!,#REF!</definedName>
    <definedName name="Grads" localSheetId="4">#REF!</definedName>
    <definedName name="Grads">#REF!</definedName>
    <definedName name="Housekeepers" localSheetId="4">#REF!</definedName>
    <definedName name="Housekeepers">#REF!</definedName>
    <definedName name="HRL_Rev_Reconciliation" localSheetId="4">#REF!</definedName>
    <definedName name="HRL_Rev_Reconciliation">#REF!</definedName>
    <definedName name="master_buds_round_2_tablefin_sent_out_3_8_21" localSheetId="4">#REF!</definedName>
    <definedName name="master_buds_round_2_tablefin_sent_out_3_8_21">#REF!</definedName>
    <definedName name="MSTR.Chart_of_Accounts__All_Orgs___Funds_with_Transactions_" localSheetId="4">#REF!</definedName>
    <definedName name="MSTR.Chart_of_Accounts__All_Orgs___Funds_with_Transactions_">#REF!</definedName>
    <definedName name="NumberOfYears">[3]Tables!$F$30:$F$32</definedName>
    <definedName name="_xlnm.Print_Area" localSheetId="4">'3-Academic-Financial'!$A$1:$L$59</definedName>
    <definedName name="_xlnm.Print_Area" localSheetId="5">'4-GF Request'!$A$1:$H$18</definedName>
    <definedName name="_xlnm.Print_Area" localSheetId="1">'Institution ID'!$A$1:$S$8</definedName>
    <definedName name="_xlnm.Print_Titles" localSheetId="4">'3-Academic-Financial'!$1:$10</definedName>
    <definedName name="_xlnm.Print_Titles" localSheetId="5">'4-GF Request'!$1:$9</definedName>
    <definedName name="qry_fy21_proposed_v8_prior_to_housing_fringe_fix" localSheetId="4">#REF!</definedName>
    <definedName name="qry_fy21_proposed_v8_prior_to_housing_fringe_fix">#REF!</definedName>
    <definedName name="Recover">[4]Macro1!$A$318</definedName>
    <definedName name="SafetyEM" localSheetId="4">#REF!</definedName>
    <definedName name="SafetyEM">#REF!</definedName>
    <definedName name="SummerStudent" localSheetId="4">#REF!</definedName>
    <definedName name="SummerStudent">#REF!</definedName>
    <definedName name="TableName">"Dummy"</definedName>
    <definedName name="tblAcct" localSheetId="4">#REF!</definedName>
    <definedName name="tblAcct">#REF!</definedName>
    <definedName name="tblFOAP" localSheetId="4">#REF!</definedName>
    <definedName name="tblFOAP">#REF!</definedName>
    <definedName name="Weight_Functional">'[5]Adequacy Weightings'!$E$21</definedName>
    <definedName name="Weight_Technical">'[5]Adequacy Weightings'!$E$22</definedName>
    <definedName name="Years">[1]Tables!$F$30:$F$31</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0" l="1"/>
  <c r="F18" i="10"/>
  <c r="E18" i="10"/>
  <c r="D18" i="10"/>
  <c r="H46" i="17"/>
  <c r="G46" i="17"/>
  <c r="D46" i="17"/>
  <c r="H45" i="17"/>
  <c r="G45" i="17"/>
  <c r="D45" i="17"/>
  <c r="H44" i="17"/>
  <c r="G44" i="17" s="1"/>
  <c r="D44" i="17"/>
  <c r="H43" i="17"/>
  <c r="G43" i="17"/>
  <c r="D43" i="17"/>
  <c r="I42" i="17"/>
  <c r="H42" i="17"/>
  <c r="D42" i="17"/>
  <c r="I41" i="17"/>
  <c r="I47" i="17" s="1"/>
  <c r="H41" i="17"/>
  <c r="D41" i="17"/>
  <c r="D47" i="17" s="1"/>
  <c r="H40" i="17"/>
  <c r="G40" i="17" s="1"/>
  <c r="D40" i="17"/>
  <c r="H39" i="17"/>
  <c r="H47" i="17" s="1"/>
  <c r="G39" i="17"/>
  <c r="G47" i="17" s="1"/>
  <c r="D39" i="17"/>
  <c r="G38" i="17"/>
  <c r="D38" i="17"/>
  <c r="H37" i="17"/>
  <c r="G37" i="17"/>
  <c r="D37" i="17"/>
  <c r="G36" i="17"/>
  <c r="D36" i="17"/>
  <c r="H35" i="17"/>
  <c r="G35" i="17"/>
  <c r="D35" i="17"/>
  <c r="G34" i="17"/>
  <c r="D34" i="17"/>
  <c r="H33" i="17"/>
  <c r="G33" i="17"/>
  <c r="D33" i="17"/>
  <c r="G32" i="17"/>
  <c r="D32" i="17"/>
  <c r="H31" i="17"/>
  <c r="G31" i="17" s="1"/>
  <c r="D31" i="17"/>
  <c r="I30" i="17"/>
  <c r="H30" i="17"/>
  <c r="G30" i="17"/>
  <c r="F30" i="17"/>
  <c r="F47" i="17" s="1"/>
  <c r="E30" i="17"/>
  <c r="E47" i="17" s="1"/>
  <c r="D30" i="17"/>
  <c r="I24" i="17"/>
  <c r="H24" i="17"/>
  <c r="F24" i="17"/>
  <c r="E24" i="17"/>
  <c r="G22" i="17"/>
  <c r="D22" i="17"/>
  <c r="G21" i="17"/>
  <c r="D21" i="17"/>
  <c r="G20" i="17"/>
  <c r="D20" i="17"/>
  <c r="G19" i="17"/>
  <c r="D19" i="17"/>
  <c r="G18" i="17"/>
  <c r="D18" i="17"/>
  <c r="G17" i="17"/>
  <c r="D17" i="17"/>
  <c r="G16" i="17"/>
  <c r="D16" i="17"/>
  <c r="G15" i="17"/>
  <c r="D15" i="17"/>
  <c r="G14" i="17"/>
  <c r="D14" i="17"/>
  <c r="D24" i="17" s="1"/>
  <c r="G12" i="17"/>
  <c r="D12" i="17"/>
  <c r="G11" i="17"/>
  <c r="G24" i="17" s="1"/>
  <c r="D11" i="17"/>
  <c r="B56" i="12" l="1"/>
  <c r="B55" i="12"/>
  <c r="B54" i="12"/>
  <c r="B53" i="12"/>
  <c r="B52" i="12"/>
  <c r="B51" i="12"/>
  <c r="B43" i="12"/>
  <c r="B42" i="12"/>
  <c r="B41" i="12"/>
  <c r="B40" i="12"/>
  <c r="B39" i="12"/>
  <c r="B38" i="12"/>
  <c r="B30" i="12"/>
  <c r="B29" i="12"/>
  <c r="B28" i="12"/>
  <c r="B27" i="12"/>
  <c r="B26" i="12"/>
  <c r="B25" i="12"/>
  <c r="I48" i="17"/>
  <c r="F48" i="17"/>
  <c r="M25" i="17"/>
  <c r="A2" i="17"/>
  <c r="N25" i="17" l="1"/>
  <c r="AH24" i="17"/>
  <c r="AK24" i="17"/>
  <c r="I49" i="17" l="1"/>
  <c r="F49" i="17"/>
  <c r="P66" i="12"/>
  <c r="E56" i="12"/>
  <c r="D56" i="12"/>
  <c r="Q55" i="12"/>
  <c r="R60" i="12" s="1"/>
  <c r="P55" i="12"/>
  <c r="E55" i="12"/>
  <c r="D55" i="12"/>
  <c r="E54" i="12"/>
  <c r="D54" i="12"/>
  <c r="E53" i="12"/>
  <c r="D53" i="12"/>
  <c r="P44" i="12"/>
  <c r="E43" i="12"/>
  <c r="D43" i="12"/>
  <c r="E42" i="12"/>
  <c r="D42" i="12"/>
  <c r="E41" i="12"/>
  <c r="D41" i="12"/>
  <c r="E40" i="12"/>
  <c r="D40" i="12"/>
  <c r="Q33" i="12"/>
  <c r="P33" i="12"/>
  <c r="E30" i="12"/>
  <c r="D30" i="12"/>
  <c r="E29" i="12"/>
  <c r="D29" i="12"/>
  <c r="E28" i="12"/>
  <c r="D28" i="12"/>
  <c r="E27" i="12"/>
  <c r="D27" i="12"/>
  <c r="E25" i="12"/>
  <c r="E17" i="12"/>
  <c r="D17" i="12"/>
  <c r="D16" i="12"/>
  <c r="E15" i="12"/>
  <c r="D15" i="12"/>
  <c r="D14" i="12"/>
  <c r="E13" i="12"/>
  <c r="E12" i="12"/>
  <c r="A2" i="12"/>
  <c r="A2" i="10"/>
  <c r="E29" i="4"/>
  <c r="D29" i="4"/>
  <c r="C29" i="4"/>
  <c r="B29" i="4"/>
  <c r="I28" i="4"/>
  <c r="H28" i="4"/>
  <c r="G28" i="4"/>
  <c r="I27" i="4"/>
  <c r="H27" i="4"/>
  <c r="G27" i="4"/>
  <c r="A2" i="4"/>
  <c r="E15" i="3"/>
  <c r="C15" i="3"/>
  <c r="E9" i="3"/>
  <c r="C9" i="3"/>
  <c r="A2" i="3"/>
  <c r="R43" i="12" l="1"/>
  <c r="R42" i="12"/>
  <c r="Q40" i="12"/>
  <c r="R39" i="12"/>
  <c r="Q39" i="12"/>
  <c r="Q43" i="12"/>
  <c r="R40" i="12"/>
  <c r="Q60" i="12"/>
  <c r="Q41" i="12"/>
  <c r="R64" i="12"/>
  <c r="Q38" i="12"/>
  <c r="R41" i="12"/>
  <c r="R38" i="12"/>
  <c r="Q42" i="12"/>
  <c r="E18" i="12"/>
  <c r="R63" i="12"/>
  <c r="Q63" i="12"/>
  <c r="R62" i="12"/>
  <c r="Q62" i="12"/>
  <c r="R65" i="12"/>
  <c r="R61" i="12"/>
  <c r="Q65" i="12"/>
  <c r="Q61" i="12"/>
  <c r="Q64" i="12"/>
  <c r="I25" i="12"/>
  <c r="J25" i="12" s="1"/>
  <c r="I12" i="12"/>
  <c r="J12" i="12" s="1"/>
  <c r="C18" i="12"/>
  <c r="R44" i="12" l="1"/>
  <c r="Q66" i="12"/>
  <c r="Q44" i="12"/>
  <c r="R66" i="12"/>
  <c r="I21" i="4"/>
  <c r="E26" i="12"/>
  <c r="E31" i="12" s="1"/>
  <c r="C31" i="12"/>
  <c r="G21" i="4"/>
  <c r="H21" i="4"/>
  <c r="E39" i="12" l="1"/>
  <c r="H14" i="12" l="1"/>
  <c r="H16" i="12"/>
  <c r="E38" i="12"/>
  <c r="E44" i="12" s="1"/>
  <c r="C44" i="12"/>
  <c r="H15" i="12"/>
  <c r="H17" i="12"/>
  <c r="H13" i="12" l="1"/>
  <c r="D13" i="12"/>
  <c r="G8" i="4"/>
  <c r="I38" i="12"/>
  <c r="J38" i="12" s="1"/>
  <c r="G18" i="12"/>
  <c r="F18" i="12"/>
  <c r="F31" i="12" l="1"/>
  <c r="H28" i="12"/>
  <c r="G10" i="4"/>
  <c r="H30" i="12"/>
  <c r="G12" i="4"/>
  <c r="E51" i="12"/>
  <c r="I51" i="12" s="1"/>
  <c r="J51" i="12" s="1"/>
  <c r="C57" i="12"/>
  <c r="E52" i="12"/>
  <c r="H29" i="12"/>
  <c r="G11" i="4"/>
  <c r="H8" i="4"/>
  <c r="H26" i="12"/>
  <c r="D26" i="12"/>
  <c r="H27" i="12"/>
  <c r="G9" i="4"/>
  <c r="H39" i="12" l="1"/>
  <c r="D39" i="12"/>
  <c r="H42" i="12"/>
  <c r="H11" i="4"/>
  <c r="G31" i="12"/>
  <c r="B22" i="4"/>
  <c r="I8" i="4"/>
  <c r="H40" i="12"/>
  <c r="H9" i="4"/>
  <c r="E57" i="12"/>
  <c r="F44" i="12"/>
  <c r="H43" i="12"/>
  <c r="H12" i="4"/>
  <c r="H41" i="12"/>
  <c r="H10" i="4"/>
  <c r="G44" i="12" l="1"/>
  <c r="H56" i="12"/>
  <c r="I12" i="4"/>
  <c r="F57" i="12"/>
  <c r="H54" i="12"/>
  <c r="I10" i="4"/>
  <c r="D12" i="12"/>
  <c r="B18" i="12"/>
  <c r="D18" i="12" s="1"/>
  <c r="H12" i="12"/>
  <c r="H18" i="12" s="1"/>
  <c r="H55" i="12"/>
  <c r="I11" i="4"/>
  <c r="H53" i="12"/>
  <c r="I9" i="4"/>
  <c r="H52" i="12"/>
  <c r="D52" i="12"/>
  <c r="G57" i="12" l="1"/>
  <c r="G7" i="4"/>
  <c r="C22" i="4"/>
  <c r="B31" i="12" l="1"/>
  <c r="D31" i="12" s="1"/>
  <c r="H25" i="12"/>
  <c r="H31" i="12" s="1"/>
  <c r="D25" i="12"/>
  <c r="H7" i="4"/>
  <c r="D22" i="4"/>
  <c r="H58" i="17" s="1"/>
  <c r="I7" i="4" l="1"/>
  <c r="E22" i="4"/>
  <c r="I58" i="17" s="1"/>
  <c r="H38" i="12"/>
  <c r="H44" i="12" s="1"/>
  <c r="B44" i="12"/>
  <c r="D44" i="12" s="1"/>
  <c r="D38" i="12"/>
  <c r="B57" i="12" l="1"/>
  <c r="D57" i="12" s="1"/>
  <c r="H51" i="12"/>
  <c r="H57" i="12" s="1"/>
  <c r="D51" i="12"/>
</calcChain>
</file>

<file path=xl/sharedStrings.xml><?xml version="1.0" encoding="utf-8"?>
<sst xmlns="http://schemas.openxmlformats.org/spreadsheetml/2006/main" count="395" uniqueCount="262">
  <si>
    <t xml:space="preserve">INSTRUCTIONS FOR SUBMITTING 2021 INSTITUTIONAL SIX-YEAR PLAN </t>
  </si>
  <si>
    <t>Due Date: July 1, 2021</t>
  </si>
  <si>
    <t xml:space="preserve">PLEASE READ INSTRUCTIONS CAREFULLY </t>
  </si>
  <si>
    <t>Six-year Plan Requirement</t>
  </si>
  <si>
    <t xml:space="preserve">The Higher Education Opportunity Act of 2011 (TJ21) requires Virginia’s public institutions of higher education to prepare and submit six-year plans.  (See below for complete  code reference.)  During the 2015 General Assembly session, joint resolutions approved by the House (HJR 555) and Senate (SJ 228)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t>
  </si>
  <si>
    <t>2021 Six-year Plan Format</t>
  </si>
  <si>
    <r>
      <t xml:space="preserve">The 2021 Six-Year Plan consists of a workbook and an accompanying narrative.  The workbook has an Instructions page, Institution ID page and five parts/worksheets: In-state undergraduate Tuition and Fee Increase Rate,Tuition and Other Nongeneral Fund Revenue, Academic-Financial, General Fund (GF) Request, and Financial Aid.  </t>
    </r>
    <r>
      <rPr>
        <b/>
        <sz val="11"/>
        <rFont val="Arial"/>
        <family val="2"/>
      </rPr>
      <t>Note: Shaded cells contain formulas.</t>
    </r>
    <r>
      <rPr>
        <sz val="11"/>
        <rFont val="Arial"/>
        <family val="2"/>
      </rPr>
      <t xml:space="preserve"> Instructions for the narrative are provided in a separate attachment.  The Enrollment/Degree Projections are being developed in a separate process, but will be incorporated into the six-year plan review.  </t>
    </r>
  </si>
  <si>
    <t>The 2021 Six-Year Plans are due July 1, 2021.  The review group (referred to as Op Six) as outlined in § 23.1-306 - see Legislative Reference section below - will meet with each institution during the months of July and August to review the institution's plan and provide comments. If changes to the plans are recommended, revised institutional submissions are due no later than October 1 or immediately following an institution's Board of Visitors' meeting, if it is later than October 1.</t>
  </si>
  <si>
    <t>INSTRUCTIONS FOR SECTIONS</t>
  </si>
  <si>
    <t>1. In-state Undergraduate Tuition and Fee Increase Rate Plan</t>
  </si>
  <si>
    <t>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</si>
  <si>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2. Tuition and Other Nongeneral Fund Revenue</t>
  </si>
  <si>
    <r>
      <t xml:space="preserve">Based on assumptions of no new general fund, enrollment changes and other institution-specific conditions, </t>
    </r>
    <r>
      <rPr>
        <b/>
        <sz val="11"/>
        <color rgb="FFFF0000"/>
        <rFont val="Arial"/>
        <family val="2"/>
      </rPr>
      <t>provide total collected or projected to collect revenues (after discounts and</t>
    </r>
    <r>
      <rPr>
        <sz val="11"/>
        <color rgb="FFFF0000"/>
        <rFont val="Arial"/>
        <family val="2"/>
      </rPr>
      <t xml:space="preserve"> </t>
    </r>
    <r>
      <rPr>
        <b/>
        <sz val="11"/>
        <color rgb="FFFF0000"/>
        <rFont val="Arial"/>
        <family val="2"/>
      </rPr>
      <t>waivers)</t>
    </r>
    <r>
      <rPr>
        <sz val="11"/>
        <color rgb="FF000000"/>
        <rFont val="Arial"/>
        <family val="2"/>
      </rPr>
      <t xml:space="preserve">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</si>
  <si>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t>3. Academic-Financial Plan</t>
  </si>
  <si>
    <r>
      <t xml:space="preserve">The Academic Plan, (3A), of this worksheet should contain academic, finance, and support service strategies the institution intends to employ in meeting state needs/goals as found in the Virginia Plan.  Information related to the Virginia Plan and more specific state priorities is provided below. Provide a short title for each strategy.  Indicate the total amount for the strategy, any internal reallocation to support the strategy and the amount of tuition revenue that will be used to support the strategy. Provide a short description of the strategy, including a specific reference as to where more detailed information about the strategy can be found in the Narrative document, in column J.   Provide any pertinent information for consideration in 2024 through 2028 in column K. </t>
    </r>
    <r>
      <rPr>
        <b/>
        <sz val="11"/>
        <rFont val="Arial"/>
        <family val="2"/>
      </rPr>
      <t>All salary information must be provided in 3B. No salary information should be included in 3A.</t>
    </r>
    <r>
      <rPr>
        <sz val="11"/>
        <rFont val="Arial"/>
        <family val="2"/>
      </rPr>
      <t xml:space="preserve"> </t>
    </r>
    <r>
      <rPr>
        <b/>
        <sz val="11"/>
        <rFont val="Arial"/>
        <family val="2"/>
      </rPr>
      <t xml:space="preserve">Strategies for student financial aid, other than those that are provided through tuition revenue, should not be included on this table; they should be included in Part 4 of the plan, General Fund Request. </t>
    </r>
    <r>
      <rPr>
        <sz val="11"/>
        <rFont val="Arial"/>
        <family val="2"/>
      </rPr>
      <t xml:space="preserve"> Funding amounts in the first year should be incremental.  However, if the costs continue into the second year, they should be reflected cumulatively.  </t>
    </r>
    <r>
      <rPr>
        <b/>
        <sz val="11"/>
        <rFont val="Arial"/>
        <family val="2"/>
      </rPr>
      <t>Institutions that submit strategies that reflect incremental amounts in both years will have their plans returned for revision.</t>
    </r>
    <r>
      <rPr>
        <sz val="11"/>
        <rFont val="Arial"/>
        <family val="2"/>
      </rPr>
      <t xml:space="preserve"> If you add rows for additional strategies, please update the total cost formulas. </t>
    </r>
    <r>
      <rPr>
        <b/>
        <sz val="11"/>
        <color rgb="FFFF0000"/>
        <rFont val="Arial"/>
        <family val="2"/>
      </rPr>
      <t xml:space="preserve"> Institutions should assume no general fund (GF) support in the Academic-Financial Worksheet.  A separate worksheet (Part 4) is provided for institutions to request GF support.  IF ANY STRATEGIES WILL BE FUNDED WITH STIMULUS FUNDS, PLEASE INCLUDE THOSE FUNDS IN THE REALLOCATION COLUMNS.</t>
    </r>
  </si>
  <si>
    <r>
      <rPr>
        <b/>
        <i/>
        <sz val="11"/>
        <rFont val="Arial"/>
        <family val="2"/>
      </rPr>
      <t>Pathways to Opportunity: The Virginia Plan for Higher Education.</t>
    </r>
    <r>
      <rPr>
        <sz val="1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</si>
  <si>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t xml:space="preserve">The Virginia Plan has three major goals (please refer to the Plan at </t>
    </r>
    <r>
      <rPr>
        <i/>
        <sz val="12"/>
        <rFont val="Arial"/>
        <family val="2"/>
      </rPr>
      <t>https://www.schev.edu/index/statewide-strategic-plan/virginia-plan-overview</t>
    </r>
    <r>
      <rPr>
        <b/>
        <sz val="12"/>
        <rFont val="Arial"/>
        <family val="2"/>
      </rPr>
      <t xml:space="preserve"> for more information about the strategies under each goal):</t>
    </r>
  </si>
  <si>
    <t>GOAL 1 EQUITABLE: CLOSE ACCESS AND COMPLETION GAPS.</t>
  </si>
  <si>
    <t>GOAL 2 AFFORDABLE: LOWER COSTS TO STUDENTS.</t>
  </si>
  <si>
    <t>GOAL 3 TRANSFORMATIVE: EXPAND PROSPERITY.</t>
  </si>
  <si>
    <r>
      <t xml:space="preserve">The Financial Plan, 3B, of this worksheet pertains to the 2022-24 biennium.  Complete the lines appropriate to your institution. </t>
    </r>
    <r>
      <rPr>
        <b/>
        <sz val="11"/>
        <rFont val="Arial"/>
        <family val="2"/>
      </rPr>
      <t xml:space="preserve">As completely as possible, the items in the academic plan and financial plan should represent a complete picture of the institution’s anticipated use of projected tuition revenues. For every strategy in 3A and every item in 3B of the plan, the total amount and the sum of the reallocation and tuition revenue should equal one another.  </t>
    </r>
    <r>
      <rPr>
        <sz val="11"/>
        <rFont val="Arial"/>
        <family val="2"/>
      </rPr>
      <t xml:space="preserve">Two additional rows, "Anticipated Nongeneral Fund Carryover" and "Nongeneral Fund for Current Operations" are available for an institution's use, if an institution cannot allocate all of its tuition revenue to specific strategies in the plan.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1"/>
        <rFont val="Arial"/>
        <family val="2"/>
      </rPr>
      <t>All salary information is included in this section, 3B.  There should be no salary information included in section 3A.</t>
    </r>
  </si>
  <si>
    <t>4. General Fund (GF) Request</t>
  </si>
  <si>
    <t>Indicate items for which you anticipate making a request for state general fund support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</si>
  <si>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5. Financial Aid</t>
  </si>
  <si>
    <r>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t>
    </r>
    <r>
      <rPr>
        <b/>
        <sz val="11"/>
        <color rgb="FFFF0000"/>
        <rFont val="Arial"/>
        <family val="2"/>
      </rPr>
      <t xml:space="preserve">"Other Discounts and Waiver" </t>
    </r>
    <r>
      <rPr>
        <sz val="11"/>
        <color rgb="FF333333"/>
        <rFont val="Arial"/>
        <family val="2"/>
      </rPr>
      <t xml:space="preserve">means the totals of any unfunded full or partial tuition waiver reducing the students' charges, including Virginia Military Survivors and Dependent Education Program and the Senior Citizens Tuition Waiver. Do not include the tuition differential for the tuition exceptions. </t>
    </r>
    <r>
      <rPr>
        <b/>
        <sz val="11"/>
        <color rgb="FF333333"/>
        <rFont val="Arial"/>
        <family val="2"/>
      </rPr>
      <t>Note:  If you do not have actual amounts for Tuition Revenue for Financial Aid by student category, please provide an estimate.  If values are not distributed for Tuition Revenue for Financial Aid, a distribution may be calculated for your institution.</t>
    </r>
    <r>
      <rPr>
        <sz val="11"/>
        <color rgb="FF333333"/>
        <rFont val="Arial"/>
        <family val="2"/>
      </rPr>
      <t xml:space="preserve">  </t>
    </r>
  </si>
  <si>
    <t>Special Notes:</t>
  </si>
  <si>
    <r>
      <rPr>
        <b/>
        <sz val="11"/>
        <color rgb="FF000000"/>
        <rFont val="Arial"/>
        <family val="2"/>
      </rPr>
      <t xml:space="preserve">Enrollment/Degree Projections: </t>
    </r>
    <r>
      <rPr>
        <sz val="11"/>
        <color rgb="FF000000"/>
        <rFont val="Arial"/>
        <family val="2"/>
      </rPr>
      <t xml:space="preserve"> Detailed six-year enrollment/degree projections are being collected through a separate process.  These projections will be incorporated in the Six-Year Plan as part of the July and August institutional meetings with the Op Six.     </t>
    </r>
  </si>
  <si>
    <r>
      <rPr>
        <b/>
        <sz val="11"/>
        <color rgb="FF000000"/>
        <rFont val="Arial"/>
        <family val="2"/>
      </rPr>
      <t xml:space="preserve">BOV Approval:  </t>
    </r>
    <r>
      <rPr>
        <sz val="11"/>
        <color rgb="FF000000"/>
        <rFont val="Arial"/>
        <family val="2"/>
      </rPr>
      <t>Final board approval of the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after fall board meetings as possible) as has been done in the past.  We post the responses and final plans for review by the Op Six for a period of time prior to posting to SCHEV's website.</t>
    </r>
  </si>
  <si>
    <r>
      <rPr>
        <b/>
        <sz val="11"/>
        <rFont val="Arial"/>
        <family val="2"/>
      </rPr>
      <t>Accessibility:</t>
    </r>
    <r>
      <rPr>
        <sz val="11"/>
        <rFont val="Arial"/>
        <family val="2"/>
      </rPr>
      <t xml:space="preserve">  All files need to be checked for accessibility prior to submitting them.  Information on accessibility is provided at this link on SCHEV's website: http://schev.edu/index/accessiblity/creating-accessible-content.  The first link, "How to Make Your MS Office Documents Accessible" can be used to learn how to check documents.  Only errors, not warnings, must be addressed. </t>
    </r>
  </si>
  <si>
    <t>Contacts for Questions:</t>
  </si>
  <si>
    <t xml:space="preserve">General Questions - Jean Huskey (jeanhuskey@schev.edu) </t>
  </si>
  <si>
    <t>Academic - Beverly Rebar (beverlyrebar@schev.edu)</t>
  </si>
  <si>
    <t>Finance - Yan Zheng (yanzheng@schev.edu)</t>
  </si>
  <si>
    <t>Financial Aid - Lee Andes (leeandes@schev.edu)</t>
  </si>
  <si>
    <t>Enrollment/Degree Projections - Tod Massa (todmassa@schev.edu)</t>
  </si>
  <si>
    <t>Legislative Reference:</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</si>
  <si>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</si>
  <si>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</si>
  <si>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</si>
  <si>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</si>
  <si>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</si>
  <si>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</si>
  <si>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</si>
  <si>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</si>
  <si>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</si>
  <si>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</si>
  <si>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</si>
  <si>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</si>
  <si>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</si>
  <si>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</si>
  <si>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</si>
  <si>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</si>
  <si>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</si>
  <si>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</si>
  <si>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</si>
  <si>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</si>
  <si>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</si>
  <si>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</si>
  <si>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</si>
  <si>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Six-Year Plans - Part I (2021): 2022-23 through 2027-28</t>
  </si>
  <si>
    <t>Due: July 1, 2021</t>
  </si>
  <si>
    <t>Institution:</t>
  </si>
  <si>
    <t>George Mason University</t>
  </si>
  <si>
    <t>Institution UNITID:</t>
  </si>
  <si>
    <t>232186</t>
  </si>
  <si>
    <t>Individual responsible for plan</t>
  </si>
  <si>
    <t>Name:</t>
  </si>
  <si>
    <t>Carol Kissal</t>
  </si>
  <si>
    <t>Email address:</t>
  </si>
  <si>
    <t>ckissal@gmu.edu</t>
  </si>
  <si>
    <t>Telephone number:</t>
  </si>
  <si>
    <t>(703)993-8750</t>
  </si>
  <si>
    <t>Part 1: In-State Undergraduate Tuition and Mandatory Fee Increase Plans in 2022-24 Biennium</t>
  </si>
  <si>
    <r>
      <t>Instructions:</t>
    </r>
    <r>
      <rPr>
        <i/>
        <sz val="12"/>
        <color theme="1"/>
        <rFont val="Arial"/>
        <family val="2"/>
      </rPr>
      <t xml:space="preserve"> 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</si>
  <si>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In-State Undergraduate Tuition and Mandatory E&amp;G Fees</t>
  </si>
  <si>
    <t>2021-22</t>
  </si>
  <si>
    <t>2022-23</t>
  </si>
  <si>
    <t>2023-24</t>
  </si>
  <si>
    <t>Charge (BOV approved)</t>
  </si>
  <si>
    <t>Planned Charge</t>
  </si>
  <si>
    <t>% Increase</t>
  </si>
  <si>
    <t>In-State Undergraduate Mandatory Non-E&amp;G Fees</t>
  </si>
  <si>
    <t xml:space="preserve">Part 2: Tuition and Other Nongeneral Fund (NGF) Revenue </t>
  </si>
  <si>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</si>
  <si>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t xml:space="preserve">Items </t>
  </si>
  <si>
    <t>2020-2021 (Actual)</t>
  </si>
  <si>
    <t>2021-2022 (Estimated)</t>
  </si>
  <si>
    <t>2022-2023 (Planned)</t>
  </si>
  <si>
    <t>2023-2024 (Planned)</t>
  </si>
  <si>
    <t>Total Collected Tuition Revenue</t>
  </si>
  <si>
    <t>Total Projected Tuition Revenue</t>
  </si>
  <si>
    <t>Dan,  Please see the following questions below</t>
  </si>
  <si>
    <t>E&amp;G Programs</t>
  </si>
  <si>
    <t>Undergraduate, In-State</t>
  </si>
  <si>
    <t>Undergraduate, Out-of-State</t>
  </si>
  <si>
    <t>Graduate, In-State</t>
  </si>
  <si>
    <t>Where is the report that shows the FTE/Variance side-by-side view?</t>
  </si>
  <si>
    <t>Tab 2 Tuition Rev Dtl</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</si>
  <si>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</si>
  <si>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</si>
  <si>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</si>
  <si>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</si>
  <si>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</si>
  <si>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</si>
  <si>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</si>
  <si>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</si>
  <si>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</si>
  <si>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</si>
  <si>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</si>
  <si>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Other NGF</t>
  </si>
  <si>
    <t xml:space="preserve"> </t>
  </si>
  <si>
    <t>What is driving the 14% increase,  why are the out years flat?</t>
  </si>
  <si>
    <t xml:space="preserve">Total E&amp;G Revenue </t>
  </si>
  <si>
    <t>FY22 prior yr tuition and PY revenue increased by $3M based on FY22 budget assumptions.  Held flat after FY22</t>
  </si>
  <si>
    <t>Non-E&amp;G Fee Revenue</t>
  </si>
  <si>
    <t>Total Tuition Revenue</t>
  </si>
  <si>
    <t xml:space="preserve">  In-State undergraduates</t>
  </si>
  <si>
    <r>
      <t xml:space="preserve">Where is Li's supporting documentation? </t>
    </r>
    <r>
      <rPr>
        <sz val="10"/>
        <color theme="1"/>
        <rFont val="Arial"/>
        <family val="2"/>
      </rPr>
      <t>Added backup from Li in tab at end</t>
    </r>
  </si>
  <si>
    <t xml:space="preserve">  All Other students</t>
  </si>
  <si>
    <t xml:space="preserve">  Total non-E&amp;G fee revenue</t>
  </si>
  <si>
    <t>Total Auxiliary Revenue</t>
  </si>
  <si>
    <t>Part 3: ACADEMIC-FINANCIAL PLAN</t>
  </si>
  <si>
    <t>3A: Six-Year Plan for Academic and Support Service Strategies for Six-year Period (2022-2028)</t>
  </si>
  <si>
    <r>
      <t xml:space="preserve">Instructions for 3A: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Provide a concise description of the strategy in the Description of Strategy column (column J). Within this column, provide a specific reference as to where more detailed information can be found in the Narrative document. Note the goal(s) with which the strategy is aligned with the Virginia Plan (in particular, the related priority areas) in the VP Goal column and give it a Priority Ranking in column A. Additional information for 2024-2028 should be provided in column K (Two Additional Biennia). Strategies for student financial aid, other than those that are provided through tuition revenue, should not be included on this table; they should be included in Part 4, General Fund Request, of the plan. </t>
    </r>
    <r>
      <rPr>
        <b/>
        <sz val="12"/>
        <color theme="1"/>
        <rFont val="Arial"/>
        <family val="2"/>
      </rPr>
      <t>All salary information must be provided in section 3B. No salary information should be included in 3A.</t>
    </r>
    <r>
      <rPr>
        <sz val="12"/>
        <color theme="1"/>
        <rFont val="Arial"/>
        <family val="2"/>
      </rPr>
      <t xml:space="preserve"> Funding amounts in the first year should be incremental. </t>
    </r>
    <r>
      <rPr>
        <b/>
        <sz val="12"/>
        <color theme="1"/>
        <rFont val="Arial"/>
        <family val="2"/>
      </rPr>
      <t xml:space="preserve">However, if the costs continue into the second year, they should be reflected cumulatively. </t>
    </r>
    <r>
      <rPr>
        <sz val="12"/>
        <color theme="1"/>
        <rFont val="Arial"/>
        <family val="2"/>
      </rPr>
      <t xml:space="preserve">Please update total cost formulas if necessary. </t>
    </r>
    <r>
      <rPr>
        <b/>
        <sz val="12"/>
        <color theme="1"/>
        <rFont val="Arial"/>
        <family val="2"/>
      </rPr>
      <t>Institutions should assume no general fund (GF) support in this worksheet. A separate worksheet (Part 4) is provided for institutions to request GF support. IF ANY STRATEGIES WILL BE FUNDED WITH STIMULUS FUNDS, PLEASE INCLUDE THOSE FUNDS IN THE REALLOCATION COLUMNS.</t>
    </r>
  </si>
  <si>
    <t>Priority Ranking</t>
  </si>
  <si>
    <t>ACADEMIC AND SUPPORT SERVICE STRATEGIES FOR SIX-YEAR PERIOD (2022-2028)</t>
  </si>
  <si>
    <t>Biennium 2022-2024 (7/1/22-6/30/24)</t>
  </si>
  <si>
    <t>Description of Strategy</t>
  </si>
  <si>
    <t>Two Additional Biennia</t>
  </si>
  <si>
    <t>Strategies (Short Title)</t>
  </si>
  <si>
    <t>VP Goal</t>
  </si>
  <si>
    <t>Concise Information for Each Strategy</t>
  </si>
  <si>
    <t>Information for 2024- 2028</t>
  </si>
  <si>
    <t>2022-2023</t>
  </si>
  <si>
    <t>2023-2024</t>
  </si>
  <si>
    <t>Total Amount</t>
  </si>
  <si>
    <t>Reallocation</t>
  </si>
  <si>
    <t>Amount From Tuition Revenue</t>
  </si>
  <si>
    <t>Student Success: Affordable Access &amp; New Accessible Pathways:</t>
  </si>
  <si>
    <t>1, 2, 3</t>
  </si>
  <si>
    <t>Continued funding of strategy through FY28</t>
  </si>
  <si>
    <t>a. Increased financial aid with targeted aid for Pell ADVANCE/EIP students</t>
  </si>
  <si>
    <t>b. New Accessible Pathways</t>
  </si>
  <si>
    <t>c. Student Success Initiatives</t>
  </si>
  <si>
    <t>Graduate Education</t>
  </si>
  <si>
    <t>Continuation of graduate initiatives through FY24</t>
  </si>
  <si>
    <t xml:space="preserve">Addressing Faculty &amp; Staff Inequities                                                                                                                     </t>
  </si>
  <si>
    <t xml:space="preserve">Address Faculty &amp; staff market/equity issues  &amp; Workforce Planning                                                                              </t>
  </si>
  <si>
    <t>Continued funding of strategy through  FY25</t>
  </si>
  <si>
    <t>a.Address Faculty &amp; Staff market/equity issues</t>
  </si>
  <si>
    <t>b. Workforce Planning: Hiring to meet enrollment needs &amp; strategic priorities</t>
  </si>
  <si>
    <t xml:space="preserve">Implementation of anti-racism &amp; inclusive excellence initiatives and plans(See Narrative pp.  )                                                                                 </t>
  </si>
  <si>
    <t>Develop Infrastructure, Practices &amp; Policies to Support Anti-Racism &amp; Inclusive Excellence</t>
  </si>
  <si>
    <t xml:space="preserve">Implementation of anti-racism &amp; inclusive excellence initiatives and plans                                                                               </t>
  </si>
  <si>
    <t>Future priorities being developed</t>
  </si>
  <si>
    <t xml:space="preserve">Elevate Research </t>
  </si>
  <si>
    <t xml:space="preserve">Enhance HETF &amp; research infrastructure                                                                                 </t>
  </si>
  <si>
    <t xml:space="preserve">Continued funding of strategy </t>
  </si>
  <si>
    <t xml:space="preserve">Enrollment : Funding Disparity Support </t>
  </si>
  <si>
    <t>1,3</t>
  </si>
  <si>
    <t xml:space="preserve">Continued mitigation of historic funding disparity                                                                       </t>
  </si>
  <si>
    <t>Expand Economic Development</t>
  </si>
  <si>
    <t xml:space="preserve"> Full implementation of Mason Enterprise initiatives with innovative external partnerships                                                                                  </t>
  </si>
  <si>
    <t>Digital Innovation: Efficient instructional and operational models</t>
  </si>
  <si>
    <t xml:space="preserve">Enterprise-wide transformational projects to enhance efficiency and effectiveness                                                                                 </t>
  </si>
  <si>
    <t>One-time funding through FY27</t>
  </si>
  <si>
    <t>Total 2022-2024 Costs (Included in Financial Plan 'Total Additional Funding Need')</t>
  </si>
  <si>
    <t>FY23 var</t>
  </si>
  <si>
    <t>FY24 var</t>
  </si>
  <si>
    <t>variance equals difference between Biennium strategies sheet and 3A. Not part of state form</t>
  </si>
  <si>
    <t>3B: Six-Year Financial Plan for Educational and General Programs, Incremental Operating Budget Need 2022-2024 Biennium</t>
  </si>
  <si>
    <t>6000 aid</t>
  </si>
  <si>
    <t>6400 fin aid</t>
  </si>
  <si>
    <r>
      <rPr>
        <sz val="12"/>
        <rFont val="Arial"/>
        <family val="2"/>
      </rPr>
      <t xml:space="preserve">Instructions for 3B: Complete the lines appropriate to your institution. As completely as possible, the items in the Academic Plan (3A) and Financial Plan (3B) should represent a complete picture of the institution's anticipated use of projected tuition revenues. For every strategy in 3A and every item in 3B of the plan, the total amount and the sum of the reallocation and tuition revenue should equal one another. Two additional rows, "Anticipated Nongeneral Fund Carryover" and "Nongeneral Fund Revenue for Current Operations" are available for an institution's use, if an institution cannot allocated all of its tuition revenue to specific strategies in the plan. Also, given the long standing practice that agencies should not assume general fund support for operation and maintenance (O&amp;M) of new facilities, O&amp;M strategies should not be included in an institution's plan, unless they are completely supported by tuition revenue. Please do not add additional rows to 3B without first contacting Jean Huskey. </t>
    </r>
    <r>
      <rPr>
        <b/>
        <sz val="12"/>
        <rFont val="Arial"/>
        <family val="2"/>
      </rPr>
      <t>All salary information should be included in this section. No salary information should be included in 3A.</t>
    </r>
  </si>
  <si>
    <t>1000 staffing</t>
  </si>
  <si>
    <t>1000 staff</t>
  </si>
  <si>
    <t>Assuming No Additional General Fund</t>
  </si>
  <si>
    <r>
      <t>Total Incremental Cost from Academic Plan</t>
    </r>
    <r>
      <rPr>
        <b/>
        <vertAlign val="superscript"/>
        <sz val="12"/>
        <rFont val="Arial"/>
        <family val="2"/>
      </rPr>
      <t>1</t>
    </r>
  </si>
  <si>
    <t>Increase T&amp;R Faculty Salaries ($)</t>
  </si>
  <si>
    <t>Library Support</t>
  </si>
  <si>
    <r>
      <t>T&amp;R Faculty Salary Increase Rate(%)</t>
    </r>
    <r>
      <rPr>
        <vertAlign val="superscript"/>
        <sz val="12"/>
        <rFont val="Arial"/>
        <family val="2"/>
      </rPr>
      <t>2</t>
    </r>
  </si>
  <si>
    <t>Increase Admin. Faculty Salaries ($)</t>
  </si>
  <si>
    <r>
      <t>Admin. Faculty Salary Increase Rate (%)</t>
    </r>
    <r>
      <rPr>
        <vertAlign val="superscript"/>
        <sz val="12"/>
        <rFont val="Arial"/>
        <family val="2"/>
      </rPr>
      <t>2</t>
    </r>
  </si>
  <si>
    <t>Increase Classified Staff Salaries ($)</t>
  </si>
  <si>
    <r>
      <t>Classified Salary Increase Rate (%)</t>
    </r>
    <r>
      <rPr>
        <vertAlign val="superscript"/>
        <sz val="12"/>
        <rFont val="Arial"/>
        <family val="2"/>
      </rPr>
      <t>2</t>
    </r>
  </si>
  <si>
    <r>
      <t>Increase University Staff Salaries</t>
    </r>
    <r>
      <rPr>
        <vertAlign val="superscript"/>
        <sz val="12"/>
        <rFont val="Arial"/>
        <family val="2"/>
      </rPr>
      <t xml:space="preserve"> </t>
    </r>
    <r>
      <rPr>
        <sz val="12"/>
        <rFont val="Arial"/>
        <family val="2"/>
      </rPr>
      <t>($)</t>
    </r>
  </si>
  <si>
    <r>
      <t>University Staff Salary Increase Rate (%)</t>
    </r>
    <r>
      <rPr>
        <vertAlign val="superscript"/>
        <sz val="12"/>
        <rFont val="Arial"/>
        <family val="2"/>
      </rPr>
      <t>2</t>
    </r>
  </si>
  <si>
    <r>
      <t>Increase Number of Full-Time T&amp;R Faculty($)</t>
    </r>
    <r>
      <rPr>
        <vertAlign val="superscript"/>
        <sz val="12"/>
        <rFont val="Arial"/>
        <family val="2"/>
      </rPr>
      <t>3</t>
    </r>
  </si>
  <si>
    <t>O&amp;M for New Facilities</t>
  </si>
  <si>
    <t>Addt'l In-State Student Financial Aid from Tuition Rev</t>
  </si>
  <si>
    <t>Addt'l Out-of-State Student Financial Aid from Tuition Rev</t>
  </si>
  <si>
    <t>Anticipated Nongeneral Fund Carryover</t>
  </si>
  <si>
    <t xml:space="preserve">Nongeneral Fund for Current Operations </t>
  </si>
  <si>
    <t>Library Enhancement</t>
  </si>
  <si>
    <t>Utility Cost Increase</t>
  </si>
  <si>
    <t>Total Additional Funding Need</t>
  </si>
  <si>
    <t>Notes:</t>
  </si>
  <si>
    <t>(1) Please ensure that these items are not double counted if they are already included in the incremental cost of the academic plan.</t>
  </si>
  <si>
    <t xml:space="preserve">(2) If planned, enter the cost of any institution-wide increase. </t>
  </si>
  <si>
    <t>(3) If planned, enter the cost of additional FTE faculty.</t>
  </si>
  <si>
    <t>Note: For both FY23 and FY24,</t>
  </si>
  <si>
    <t>Auto Check (Match = $0)</t>
  </si>
  <si>
    <t>Increase in T&amp;R faculty numbers also includes 15 new T&amp;R faculty lines and 10 new A/P faculty lines.</t>
  </si>
  <si>
    <t>Match Incremental Tuit Rev in Part 2</t>
  </si>
  <si>
    <t>If not matched, please provide explanation in these fields.</t>
  </si>
  <si>
    <t>NGF for current operations includes increases for fringe benefit adjustments and the impact of salary increases on new faculty and staff lines in FY22.</t>
  </si>
  <si>
    <t>Part 4: General Fund (GF) Request</t>
  </si>
  <si>
    <t>Instructions: Indicate items for which you anticipate making a request for state general fund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</si>
  <si>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Initiatives Requiring General Fund Support</t>
  </si>
  <si>
    <t>Notes</t>
  </si>
  <si>
    <t>Strategies (Match Academic-Financial Worksheet Short Title)</t>
  </si>
  <si>
    <t>GF Support</t>
  </si>
  <si>
    <t xml:space="preserve">Student Success: Affordable Access &amp; New Accessible Pathways </t>
  </si>
  <si>
    <t>Increased financial aid for all students and targeted aid for VA PELL eligible ADVANCE and EIP &amp; new accessible pathways &amp; student success initiatives (See Narrative pp.  10-14)</t>
  </si>
  <si>
    <t xml:space="preserve"> Graduate Education</t>
  </si>
  <si>
    <t xml:space="preserve">Increase grad aid &amp; redesign graduate education (See Narrative pp.  14-16 )                                                                                 </t>
  </si>
  <si>
    <t>Addressing Faculty &amp; Staff Inequities</t>
  </si>
  <si>
    <t xml:space="preserve">Address Faculty &amp; staff market/equity issues  &amp; Workforce Planning (See Narrative pp. 17-20 )                                                                                 </t>
  </si>
  <si>
    <t>Develop Infrastructure, Practices &amp; Policies to Support Ant-Racism &amp; Inclusive Excellence</t>
  </si>
  <si>
    <t xml:space="preserve">Implementation of anti-racism &amp; inclusive excellence initiatives and plans(See Narrative pp.  20-21 )                                                                                 </t>
  </si>
  <si>
    <t xml:space="preserve">Enhance HETF &amp; research infrastructure (See Narrative pp. 21-23  )                                                                                 </t>
  </si>
  <si>
    <t xml:space="preserve"> Full implementation of Mason Enterprise initiatives with innovative external partnerships (See Narrative pp. 25-30  )                                                                                 </t>
  </si>
  <si>
    <t xml:space="preserve">Digital Innovation:  Efficient Instructional, Operational &amp; Service  Models </t>
  </si>
  <si>
    <t xml:space="preserve">Enterprise-wide transformational projects to enhance efficiency and effectiveness (See Narrative pp. 30-31  )                                                                                 </t>
  </si>
  <si>
    <t>Grand Total</t>
  </si>
  <si>
    <t>Part 5: Financial Aid Plan</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</si>
  <si>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</si>
  <si>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</si>
  <si>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</si>
  <si>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Allocation of Tuition Revenue Used for Student Financial Aid</t>
  </si>
  <si>
    <r>
      <rPr>
        <b/>
        <sz val="14"/>
        <color rgb="FFFF0000"/>
        <rFont val="Arial"/>
        <family val="2"/>
      </rPr>
      <t>*</t>
    </r>
    <r>
      <rPr>
        <b/>
        <sz val="12"/>
        <color theme="1"/>
        <rFont val="Arial"/>
        <family val="2"/>
      </rPr>
      <t>2020-21 (Actual)  Please see footnote below</t>
    </r>
  </si>
  <si>
    <t>Dan,</t>
  </si>
  <si>
    <t>T&amp;F Used for Financial Aid</t>
  </si>
  <si>
    <t>Tuition Revenue for Financial Aid     (Program 108)</t>
  </si>
  <si>
    <t>% Revenue for Financial Aid</t>
  </si>
  <si>
    <t>Distribution of Financial Aid</t>
  </si>
  <si>
    <t>Unfunded Scholarships</t>
  </si>
  <si>
    <t>Other Tuition Discounts and Waivers</t>
  </si>
  <si>
    <t>Gross Tuition Revenue (Cols. B+F+G)</t>
  </si>
  <si>
    <t>I thought Angela mentioned updating the ugrad aid for prog 108.  Please review her emails or follow up with her</t>
  </si>
  <si>
    <t xml:space="preserve">Where are the assumptions?  Please use the BOV assumptions format, or similar to reflect all of the </t>
  </si>
  <si>
    <t>Compliance</t>
  </si>
  <si>
    <t>6-year plan assumptions.  The tab in the front does not lay the assumptions</t>
  </si>
  <si>
    <t>with § 4-5.1.a.i</t>
  </si>
  <si>
    <t>Confirmed numbers, pending tuition revenue analysis and Angela's response</t>
  </si>
  <si>
    <t>Updated UG for prog 108.  no change to overall total</t>
  </si>
  <si>
    <t>Updated Law-Grad split based on Angela's email</t>
  </si>
  <si>
    <t>First Professional, In-State</t>
  </si>
  <si>
    <t>First Professional, Out-of-State</t>
  </si>
  <si>
    <t>Total</t>
  </si>
  <si>
    <t>2021-22 (Estimated)</t>
  </si>
  <si>
    <t>FY21</t>
  </si>
  <si>
    <t>FY22</t>
  </si>
  <si>
    <t>FY23</t>
  </si>
  <si>
    <t>FY24</t>
  </si>
  <si>
    <t>2022-23 (Planned)</t>
  </si>
  <si>
    <t>2023-24 (Planned)</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</si>
  <si>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</si>
  <si>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t xml:space="preserve"> New accessible pathways &amp; student success initiatives </t>
  </si>
  <si>
    <t xml:space="preserve"> Redesign graduate education                                                                                 </t>
  </si>
  <si>
    <t>Continued funding of strategy through 2024</t>
  </si>
  <si>
    <t xml:space="preserve">Continued mitigation of historic funding disparity over the biennium (See  Revised Narrative pp.  23-25 )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</si>
</sst>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
    <numFmt numFmtId="165" formatCode="0.0%"/>
    <numFmt numFmtId="166" formatCode="&quot;$&quot;#,##0.00"/>
    <numFmt numFmtId="167" formatCode="_(* #,##0_);_(* \(#,##0\);_(* &quot;-&quot;??_);_(@_)"/>
  </numFmts>
  <fonts count="64" x14ac:knownFonts="1">
    <font>
      <sz val="11"/>
      <color theme="1"/>
      <name val="Calibri"/>
      <family val="2"/>
      <scheme val="minor"/>
    </font>
    <font>
      <sz val="11"/>
      <color theme="1"/>
      <name val="Calibri"/>
      <family val="2"/>
      <scheme val="minor"/>
    </font>
    <font>
      <sz val="10"/>
      <name val="Arial"/>
      <family val="2"/>
    </font>
    <font>
      <b/>
      <sz val="16"/>
      <name val="Arial"/>
      <family val="2"/>
    </font>
    <font>
      <sz val="12"/>
      <name val="Arial"/>
      <family val="2"/>
    </font>
    <font>
      <b/>
      <i/>
      <sz val="12"/>
      <name val="Arial"/>
      <family val="2"/>
    </font>
    <font>
      <b/>
      <sz val="12"/>
      <name val="Arial"/>
      <family val="2"/>
    </font>
    <font>
      <b/>
      <sz val="13"/>
      <name val="Arial"/>
      <family val="2"/>
    </font>
    <font>
      <sz val="11"/>
      <name val="Arial"/>
      <family val="2"/>
    </font>
    <font>
      <i/>
      <sz val="12"/>
      <name val="Arial"/>
      <family val="2"/>
    </font>
    <font>
      <b/>
      <sz val="11"/>
      <name val="Arial"/>
      <family val="2"/>
    </font>
    <font>
      <b/>
      <sz val="14"/>
      <color rgb="FFFF0000"/>
      <name val="Arial"/>
      <family val="2"/>
    </font>
    <font>
      <sz val="11"/>
      <color rgb="FF000000"/>
      <name val="Arial"/>
      <family val="2"/>
    </font>
    <font>
      <b/>
      <sz val="11"/>
      <color rgb="FFFF0000"/>
      <name val="Arial"/>
      <family val="2"/>
    </font>
    <font>
      <sz val="11"/>
      <color rgb="FFFF0000"/>
      <name val="Arial"/>
      <family val="2"/>
    </font>
    <font>
      <b/>
      <i/>
      <sz val="11"/>
      <name val="Arial"/>
      <family val="2"/>
    </font>
    <font>
      <b/>
      <sz val="13"/>
      <color rgb="FF333333"/>
      <name val="Arial"/>
      <family val="2"/>
    </font>
    <font>
      <sz val="13"/>
      <name val="Arial"/>
      <family val="2"/>
    </font>
    <font>
      <sz val="11"/>
      <color rgb="FF333333"/>
      <name val="Arial"/>
      <family val="2"/>
    </font>
    <font>
      <b/>
      <sz val="11"/>
      <color rgb="FF333333"/>
      <name val="Arial"/>
      <family val="2"/>
    </font>
    <font>
      <b/>
      <sz val="11"/>
      <color rgb="FF000000"/>
      <name val="Arial"/>
      <family val="2"/>
    </font>
    <font>
      <b/>
      <i/>
      <sz val="13"/>
      <name val="Arial"/>
      <family val="2"/>
    </font>
    <font>
      <i/>
      <sz val="11"/>
      <color rgb="FF333333"/>
      <name val="Arial"/>
      <family val="2"/>
    </font>
    <font>
      <i/>
      <sz val="11"/>
      <name val="Arial"/>
      <family val="2"/>
    </font>
    <font>
      <b/>
      <i/>
      <sz val="20"/>
      <name val="Arial"/>
      <family val="2"/>
    </font>
    <font>
      <b/>
      <sz val="20"/>
      <name val="Arial"/>
      <family val="2"/>
    </font>
    <font>
      <b/>
      <i/>
      <sz val="16"/>
      <name val="Arial"/>
      <family val="2"/>
    </font>
    <font>
      <sz val="16"/>
      <name val="Arial"/>
      <family val="2"/>
    </font>
    <font>
      <u/>
      <sz val="10"/>
      <color theme="10"/>
      <name val="Arial"/>
      <family val="2"/>
    </font>
    <font>
      <u/>
      <sz val="16"/>
      <color theme="10"/>
      <name val="Arial"/>
      <family val="2"/>
    </font>
    <font>
      <b/>
      <sz val="18"/>
      <color theme="1"/>
      <name val="Arial"/>
      <family val="2"/>
    </font>
    <font>
      <sz val="18"/>
      <color theme="1"/>
      <name val="Arial"/>
      <family val="2"/>
    </font>
    <font>
      <b/>
      <i/>
      <sz val="18"/>
      <color theme="1"/>
      <name val="Arial"/>
      <family val="2"/>
    </font>
    <font>
      <sz val="12"/>
      <color theme="1"/>
      <name val="Arial"/>
      <family val="2"/>
    </font>
    <font>
      <b/>
      <i/>
      <sz val="12"/>
      <color theme="1"/>
      <name val="Arial"/>
      <family val="2"/>
    </font>
    <font>
      <i/>
      <sz val="12"/>
      <color theme="1"/>
      <name val="Arial"/>
      <family val="2"/>
    </font>
    <font>
      <b/>
      <sz val="14"/>
      <color theme="1"/>
      <name val="Arial"/>
      <family val="2"/>
    </font>
    <font>
      <b/>
      <i/>
      <sz val="18"/>
      <name val="Arial"/>
      <family val="2"/>
    </font>
    <font>
      <sz val="12"/>
      <color rgb="FFFF0000"/>
      <name val="Arial"/>
      <family val="2"/>
    </font>
    <font>
      <b/>
      <sz val="10"/>
      <name val="Arial"/>
      <family val="2"/>
    </font>
    <font>
      <b/>
      <i/>
      <sz val="10"/>
      <name val="Arial"/>
      <family val="2"/>
    </font>
    <font>
      <sz val="10"/>
      <color rgb="FFFF0000"/>
      <name val="Arial"/>
      <family val="2"/>
    </font>
    <font>
      <sz val="10"/>
      <color theme="1"/>
      <name val="Arial"/>
      <family val="2"/>
    </font>
    <font>
      <b/>
      <sz val="12"/>
      <color theme="1"/>
      <name val="Arial"/>
      <family val="2"/>
    </font>
    <font>
      <b/>
      <sz val="12"/>
      <color indexed="8"/>
      <name val="Arial"/>
      <family val="2"/>
    </font>
    <font>
      <b/>
      <sz val="12"/>
      <color rgb="FF000000"/>
      <name val="Arial"/>
      <family val="2"/>
    </font>
    <font>
      <b/>
      <sz val="14"/>
      <name val="Arial"/>
      <family val="2"/>
    </font>
    <font>
      <b/>
      <sz val="11"/>
      <color theme="1"/>
      <name val="Arial"/>
      <family val="2"/>
    </font>
    <font>
      <sz val="11"/>
      <color theme="1"/>
      <name val="Arial"/>
      <family val="2"/>
    </font>
    <font>
      <b/>
      <sz val="10"/>
      <color theme="1"/>
      <name val="Arial"/>
      <family val="2"/>
    </font>
    <font>
      <sz val="10"/>
      <color theme="0"/>
      <name val="Arial"/>
      <family val="2"/>
    </font>
    <font>
      <b/>
      <sz val="8"/>
      <color indexed="8"/>
      <name val="Arial"/>
      <family val="2"/>
    </font>
    <font>
      <b/>
      <vertAlign val="superscript"/>
      <sz val="12"/>
      <name val="Arial"/>
      <family val="2"/>
    </font>
    <font>
      <vertAlign val="superscript"/>
      <sz val="12"/>
      <name val="Arial"/>
      <family val="2"/>
    </font>
    <font>
      <sz val="10"/>
      <color rgb="FF000000"/>
      <name val="Arial"/>
      <family val="2"/>
    </font>
    <font>
      <b/>
      <sz val="10"/>
      <color indexed="8"/>
      <name val="Arial"/>
      <family val="2"/>
    </font>
    <font>
      <i/>
      <sz val="11"/>
      <color theme="1"/>
      <name val="Arial"/>
      <family val="2"/>
    </font>
    <font>
      <b/>
      <i/>
      <sz val="11"/>
      <color theme="1"/>
      <name val="Arial"/>
      <family val="2"/>
    </font>
    <font>
      <i/>
      <sz val="11"/>
      <color rgb="FFFF0000"/>
      <name val="Arial"/>
      <family val="2"/>
    </font>
    <font>
      <b/>
      <sz val="16"/>
      <color theme="1"/>
      <name val="Arial"/>
      <family val="2"/>
    </font>
    <font>
      <sz val="16"/>
      <color rgb="FFFF0000"/>
      <name val="Arial"/>
      <family val="2"/>
    </font>
    <font>
      <sz val="8"/>
      <color theme="1"/>
      <name val="Verdana"/>
      <family val="2"/>
    </font>
    <font>
      <sz val="10"/>
      <name val="Arial"/>
      <family val="2"/>
    </font>
    <font>
      <b/>
      <u/>
      <sz val="1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s>
  <borders count="74">
    <border>
      <left/>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rgb="FFCCCCCC"/>
      </left>
      <right style="medium">
        <color rgb="FF000000"/>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rgb="FF000000"/>
      </right>
      <top style="medium">
        <color rgb="FF000000"/>
      </top>
      <bottom/>
      <diagonal/>
    </border>
    <border>
      <left style="thick">
        <color auto="1"/>
      </left>
      <right/>
      <top style="medium">
        <color auto="1"/>
      </top>
      <bottom style="medium">
        <color auto="1"/>
      </bottom>
      <diagonal/>
    </border>
    <border>
      <left style="medium">
        <color indexed="64"/>
      </left>
      <right style="medium">
        <color rgb="FF000000"/>
      </right>
      <top/>
      <bottom/>
      <diagonal/>
    </border>
    <border>
      <left style="medium">
        <color rgb="FF000000"/>
      </left>
      <right style="medium">
        <color rgb="FF000000"/>
      </right>
      <top/>
      <bottom/>
      <diagonal/>
    </border>
    <border>
      <left style="medium">
        <color auto="1"/>
      </left>
      <right style="medium">
        <color auto="1"/>
      </right>
      <top/>
      <bottom style="medium">
        <color auto="1"/>
      </bottom>
      <diagonal/>
    </border>
    <border>
      <left style="medium">
        <color indexed="64"/>
      </left>
      <right style="medium">
        <color rgb="FF000000"/>
      </right>
      <top/>
      <bottom style="medium">
        <color auto="1"/>
      </bottom>
      <diagonal/>
    </border>
    <border>
      <left style="medium">
        <color rgb="FF000000"/>
      </left>
      <right style="medium">
        <color rgb="FF000000"/>
      </right>
      <top/>
      <bottom style="medium">
        <color auto="1"/>
      </bottom>
      <diagonal/>
    </border>
    <border>
      <left style="thin">
        <color auto="1"/>
      </left>
      <right style="thin">
        <color auto="1"/>
      </right>
      <top style="medium">
        <color auto="1"/>
      </top>
      <bottom/>
      <diagonal/>
    </border>
    <border>
      <left/>
      <right style="thin">
        <color auto="1"/>
      </right>
      <top/>
      <bottom/>
      <diagonal/>
    </border>
    <border>
      <left style="medium">
        <color auto="1"/>
      </left>
      <right style="thin">
        <color auto="1"/>
      </right>
      <top style="double">
        <color auto="1"/>
      </top>
      <bottom style="double">
        <color auto="1"/>
      </bottom>
      <diagonal/>
    </border>
    <border>
      <left style="thick">
        <color auto="1"/>
      </left>
      <right style="thin">
        <color auto="1"/>
      </right>
      <top style="double">
        <color auto="1"/>
      </top>
      <bottom style="double">
        <color auto="1"/>
      </bottom>
      <diagonal/>
    </border>
    <border>
      <left style="thin">
        <color auto="1"/>
      </left>
      <right style="thin">
        <color auto="1"/>
      </right>
      <top/>
      <bottom style="double">
        <color indexed="64"/>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n">
        <color auto="1"/>
      </left>
      <right/>
      <top style="double">
        <color indexed="64"/>
      </top>
      <bottom style="thin">
        <color auto="1"/>
      </bottom>
      <diagonal/>
    </border>
    <border>
      <left style="thin">
        <color auto="1"/>
      </left>
      <right style="thin">
        <color auto="1"/>
      </right>
      <top style="double">
        <color indexed="64"/>
      </top>
      <bottom/>
      <diagonal/>
    </border>
    <border>
      <left/>
      <right style="thin">
        <color auto="1"/>
      </right>
      <top/>
      <bottom style="thin">
        <color auto="1"/>
      </bottom>
      <diagonal/>
    </border>
    <border>
      <left style="thin">
        <color indexed="64"/>
      </left>
      <right style="thin">
        <color indexed="64"/>
      </right>
      <top/>
      <bottom style="medium">
        <color indexed="64"/>
      </bottom>
      <diagonal/>
    </border>
    <border>
      <left style="thin">
        <color auto="1"/>
      </left>
      <right/>
      <top style="double">
        <color indexed="64"/>
      </top>
      <bottom/>
      <diagonal/>
    </border>
    <border>
      <left style="medium">
        <color auto="1"/>
      </left>
      <right style="thin">
        <color auto="1"/>
      </right>
      <top style="thin">
        <color auto="1"/>
      </top>
      <bottom style="thin">
        <color auto="1"/>
      </bottom>
      <diagonal/>
    </border>
    <border>
      <left style="thick">
        <color indexed="64"/>
      </left>
      <right style="thin">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style="thick">
        <color auto="1"/>
      </left>
      <right style="thin">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medium">
        <color auto="1"/>
      </top>
      <bottom style="double">
        <color indexed="64"/>
      </bottom>
      <diagonal/>
    </border>
    <border>
      <left style="thin">
        <color auto="1"/>
      </left>
      <right/>
      <top style="medium">
        <color auto="1"/>
      </top>
      <bottom style="double">
        <color indexed="64"/>
      </bottom>
      <diagonal/>
    </border>
    <border>
      <left style="thin">
        <color auto="1"/>
      </left>
      <right style="medium">
        <color auto="1"/>
      </right>
      <top style="thin">
        <color auto="1"/>
      </top>
      <bottom style="thin">
        <color auto="1"/>
      </bottom>
      <diagonal/>
    </border>
    <border>
      <left style="medium">
        <color auto="1"/>
      </left>
      <right/>
      <top/>
      <bottom/>
      <diagonal/>
    </border>
    <border>
      <left style="medium">
        <color auto="1"/>
      </left>
      <right style="medium">
        <color auto="1"/>
      </right>
      <top/>
      <bottom style="thin">
        <color auto="1"/>
      </bottom>
      <diagonal/>
    </border>
    <border>
      <left style="medium">
        <color auto="1"/>
      </left>
      <right/>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medium">
        <color auto="1"/>
      </top>
      <bottom/>
      <diagonal/>
    </border>
    <border>
      <left style="medium">
        <color indexed="64"/>
      </left>
      <right style="medium">
        <color indexed="64"/>
      </right>
      <top style="medium">
        <color indexed="64"/>
      </top>
      <bottom style="thin">
        <color auto="1"/>
      </bottom>
      <diagonal/>
    </border>
    <border>
      <left style="thin">
        <color auto="1"/>
      </left>
      <right style="medium">
        <color auto="1"/>
      </right>
      <top style="double">
        <color indexed="64"/>
      </top>
      <bottom/>
      <diagonal/>
    </border>
    <border>
      <left style="thin">
        <color auto="1"/>
      </left>
      <right style="medium">
        <color auto="1"/>
      </right>
      <top/>
      <bottom style="double">
        <color indexed="64"/>
      </bottom>
      <diagonal/>
    </border>
    <border>
      <left style="thin">
        <color auto="1"/>
      </left>
      <right style="thin">
        <color auto="1"/>
      </right>
      <top style="double">
        <color indexed="64"/>
      </top>
      <bottom style="double">
        <color indexed="64"/>
      </bottom>
      <diagonal/>
    </border>
  </borders>
  <cellStyleXfs count="24">
    <xf numFmtId="0" fontId="0"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8" fillId="0" borderId="0" applyNumberFormat="0" applyFill="0" applyBorder="0" applyAlignment="0" applyProtection="0"/>
    <xf numFmtId="0" fontId="54" fillId="0" borderId="0"/>
    <xf numFmtId="0" fontId="2" fillId="0" borderId="0"/>
    <xf numFmtId="9"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9" fontId="54" fillId="0" borderId="0" applyFont="0" applyFill="0" applyBorder="0" applyAlignment="0" applyProtection="0"/>
    <xf numFmtId="43" fontId="54"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6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2" fillId="0" borderId="0"/>
  </cellStyleXfs>
  <cellXfs count="348">
    <xf numFmtId="0" fontId="0" fillId="0" borderId="0" xfId="0"/>
    <xf numFmtId="0" fontId="3" fillId="0" borderId="1" xfId="3" applyFont="1" applyBorder="1" applyAlignment="1">
      <alignment horizontal="left" vertical="top" wrapText="1"/>
    </xf>
    <xf numFmtId="0" fontId="5" fillId="0" borderId="1" xfId="3" applyFont="1" applyBorder="1" applyAlignment="1">
      <alignment horizontal="left" vertical="top" wrapText="1"/>
    </xf>
    <xf numFmtId="0" fontId="6" fillId="0" borderId="1" xfId="3" applyFont="1" applyBorder="1" applyAlignment="1">
      <alignment horizontal="left" vertical="top" wrapText="1"/>
    </xf>
    <xf numFmtId="0" fontId="7" fillId="2" borderId="2" xfId="3" applyFont="1" applyFill="1" applyBorder="1" applyAlignment="1">
      <alignment horizontal="left" vertical="top" wrapText="1"/>
    </xf>
    <xf numFmtId="0" fontId="8" fillId="0" borderId="2" xfId="3" applyFont="1" applyBorder="1" applyAlignment="1">
      <alignment horizontal="left" vertical="center" wrapText="1"/>
    </xf>
    <xf numFmtId="0" fontId="8" fillId="0" borderId="0" xfId="3" applyFont="1" applyAlignment="1">
      <alignment horizontal="left" vertical="center" wrapText="1"/>
    </xf>
    <xf numFmtId="0" fontId="9" fillId="0" borderId="0" xfId="3" applyFont="1" applyAlignment="1">
      <alignment horizontal="left" vertical="top" wrapText="1"/>
    </xf>
    <xf numFmtId="0" fontId="8" fillId="0" borderId="3" xfId="3" applyFont="1" applyBorder="1" applyAlignment="1">
      <alignment horizontal="left" vertical="center" wrapText="1"/>
    </xf>
    <xf numFmtId="0" fontId="8" fillId="0" borderId="1" xfId="3" applyFont="1" applyBorder="1" applyAlignment="1">
      <alignment horizontal="left" vertical="center" wrapText="1"/>
    </xf>
    <xf numFmtId="0" fontId="11" fillId="2" borderId="4" xfId="3" applyFont="1" applyFill="1" applyBorder="1" applyAlignment="1">
      <alignment horizontal="left" vertical="center" wrapText="1"/>
    </xf>
    <xf numFmtId="0" fontId="7" fillId="2" borderId="2" xfId="3" applyFont="1" applyFill="1" applyBorder="1" applyAlignment="1">
      <alignment horizontal="left" vertical="center" wrapText="1"/>
    </xf>
    <xf numFmtId="0" fontId="12" fillId="0" borderId="2" xfId="3" applyFont="1" applyBorder="1" applyAlignment="1">
      <alignment horizontal="left" vertical="center" wrapText="1"/>
    </xf>
    <xf numFmtId="0" fontId="4" fillId="0" borderId="0" xfId="3" applyFont="1" applyAlignment="1">
      <alignment horizontal="left" vertical="center" wrapText="1"/>
    </xf>
    <xf numFmtId="0" fontId="8" fillId="0" borderId="2" xfId="3" applyFont="1" applyBorder="1" applyAlignment="1">
      <alignment horizontal="left" vertical="top" wrapText="1"/>
    </xf>
    <xf numFmtId="0" fontId="6" fillId="0" borderId="3" xfId="3" applyFont="1" applyBorder="1" applyAlignment="1">
      <alignment horizontal="left" vertical="top" wrapText="1"/>
    </xf>
    <xf numFmtId="0" fontId="8" fillId="0" borderId="1" xfId="3" applyFont="1" applyBorder="1" applyAlignment="1">
      <alignment horizontal="left" vertical="top" wrapText="1"/>
    </xf>
    <xf numFmtId="0" fontId="8" fillId="0" borderId="5" xfId="3" applyFont="1" applyBorder="1" applyAlignment="1">
      <alignment horizontal="left" vertical="top" wrapText="1"/>
    </xf>
    <xf numFmtId="0" fontId="16" fillId="2" borderId="2" xfId="3" applyFont="1" applyFill="1" applyBorder="1" applyAlignment="1">
      <alignment horizontal="left" vertical="center" wrapText="1"/>
    </xf>
    <xf numFmtId="0" fontId="17" fillId="0" borderId="0" xfId="3" applyFont="1" applyAlignment="1">
      <alignment horizontal="left" vertical="center" wrapText="1"/>
    </xf>
    <xf numFmtId="0" fontId="18" fillId="0" borderId="2" xfId="3" applyFont="1" applyBorder="1" applyAlignment="1">
      <alignment horizontal="left" vertical="center" wrapText="1"/>
    </xf>
    <xf numFmtId="0" fontId="7" fillId="3" borderId="2" xfId="3" applyFont="1" applyFill="1" applyBorder="1" applyAlignment="1">
      <alignment horizontal="left" vertical="center" wrapText="1"/>
    </xf>
    <xf numFmtId="0" fontId="8" fillId="3" borderId="1" xfId="3" applyFont="1" applyFill="1" applyBorder="1" applyAlignment="1">
      <alignment horizontal="left" vertical="center" wrapText="1"/>
    </xf>
    <xf numFmtId="0" fontId="21" fillId="2" borderId="2" xfId="3" applyFont="1" applyFill="1" applyBorder="1" applyAlignment="1">
      <alignment horizontal="left" vertical="center" wrapText="1"/>
    </xf>
    <xf numFmtId="0" fontId="22" fillId="0" borderId="1" xfId="3" applyFont="1" applyBorder="1" applyAlignment="1">
      <alignment horizontal="left" vertical="center" wrapText="1"/>
    </xf>
    <xf numFmtId="0" fontId="23" fillId="0" borderId="0" xfId="3" applyFont="1" applyAlignment="1">
      <alignment horizontal="left" vertical="center" wrapText="1"/>
    </xf>
    <xf numFmtId="0" fontId="23" fillId="0" borderId="1" xfId="3" applyFont="1" applyBorder="1" applyAlignment="1">
      <alignment horizontal="left" vertical="center" wrapText="1"/>
    </xf>
    <xf numFmtId="0" fontId="4" fillId="0" borderId="1" xfId="3" applyFont="1" applyBorder="1" applyAlignment="1">
      <alignment horizontal="left" vertical="top" wrapText="1"/>
    </xf>
    <xf numFmtId="0" fontId="4" fillId="0" borderId="6" xfId="3" applyFont="1" applyBorder="1" applyAlignment="1">
      <alignment horizontal="left" vertical="top" wrapText="1"/>
    </xf>
    <xf numFmtId="0" fontId="2" fillId="0" borderId="0" xfId="3" applyAlignment="1">
      <alignment vertical="center"/>
    </xf>
    <xf numFmtId="0" fontId="27" fillId="0" borderId="0" xfId="3" applyFont="1" applyAlignment="1">
      <alignment vertical="center"/>
    </xf>
    <xf numFmtId="0" fontId="2" fillId="0" borderId="0" xfId="3"/>
    <xf numFmtId="0" fontId="30" fillId="4" borderId="0" xfId="3" applyFont="1" applyFill="1"/>
    <xf numFmtId="0" fontId="31" fillId="4" borderId="0" xfId="3" applyFont="1" applyFill="1"/>
    <xf numFmtId="0" fontId="33" fillId="4" borderId="0" xfId="3" applyFont="1" applyFill="1"/>
    <xf numFmtId="0" fontId="33" fillId="4" borderId="0" xfId="3" applyFont="1" applyFill="1" applyAlignment="1">
      <alignment wrapText="1"/>
    </xf>
    <xf numFmtId="0" fontId="33" fillId="4" borderId="15" xfId="3" applyFont="1" applyFill="1" applyBorder="1" applyAlignment="1">
      <alignment horizontal="center" wrapText="1"/>
    </xf>
    <xf numFmtId="164" fontId="33" fillId="4" borderId="15" xfId="3" applyNumberFormat="1" applyFont="1" applyFill="1" applyBorder="1" applyAlignment="1">
      <alignment horizontal="right" wrapText="1"/>
    </xf>
    <xf numFmtId="165" fontId="4" fillId="5" borderId="15" xfId="3" applyNumberFormat="1" applyFont="1" applyFill="1" applyBorder="1" applyAlignment="1" applyProtection="1">
      <alignment horizontal="right"/>
      <protection locked="0"/>
    </xf>
    <xf numFmtId="164" fontId="33" fillId="4" borderId="18" xfId="3" applyNumberFormat="1" applyFont="1" applyFill="1" applyBorder="1" applyAlignment="1">
      <alignment horizontal="right" wrapText="1"/>
    </xf>
    <xf numFmtId="166" fontId="2" fillId="0" borderId="0" xfId="3" applyNumberFormat="1"/>
    <xf numFmtId="0" fontId="37" fillId="0" borderId="0" xfId="3" applyFont="1" applyAlignment="1">
      <alignment vertical="center"/>
    </xf>
    <xf numFmtId="0" fontId="39" fillId="5" borderId="2" xfId="3" applyFont="1" applyFill="1" applyBorder="1" applyAlignment="1">
      <alignment horizontal="center"/>
    </xf>
    <xf numFmtId="0" fontId="39" fillId="5" borderId="2" xfId="3" applyFont="1" applyFill="1" applyBorder="1" applyAlignment="1">
      <alignment horizontal="center" vertical="center" wrapText="1"/>
    </xf>
    <xf numFmtId="0" fontId="40" fillId="0" borderId="2" xfId="3" applyFont="1" applyBorder="1"/>
    <xf numFmtId="0" fontId="2" fillId="0" borderId="2" xfId="3" applyBorder="1" applyAlignment="1">
      <alignment horizontal="left" indent="1"/>
    </xf>
    <xf numFmtId="164" fontId="2" fillId="0" borderId="2" xfId="3" applyNumberFormat="1" applyBorder="1" applyProtection="1">
      <protection locked="0"/>
    </xf>
    <xf numFmtId="9" fontId="41" fillId="0" borderId="0" xfId="2" applyFont="1"/>
    <xf numFmtId="0" fontId="41" fillId="0" borderId="0" xfId="3" applyFont="1"/>
    <xf numFmtId="164" fontId="2" fillId="0" borderId="0" xfId="3" applyNumberFormat="1"/>
    <xf numFmtId="0" fontId="2" fillId="0" borderId="2" xfId="3" applyBorder="1"/>
    <xf numFmtId="0" fontId="42" fillId="0" borderId="2" xfId="3" applyFont="1" applyBorder="1"/>
    <xf numFmtId="164" fontId="2" fillId="5" borderId="2" xfId="3" applyNumberFormat="1" applyFill="1" applyBorder="1" applyProtection="1">
      <protection locked="0"/>
    </xf>
    <xf numFmtId="0" fontId="42" fillId="0" borderId="0" xfId="3" applyFont="1"/>
    <xf numFmtId="164" fontId="2" fillId="0" borderId="0" xfId="3" applyNumberFormat="1" applyProtection="1">
      <protection locked="0"/>
    </xf>
    <xf numFmtId="0" fontId="2" fillId="0" borderId="3" xfId="3" applyBorder="1"/>
    <xf numFmtId="0" fontId="39" fillId="5" borderId="3" xfId="3" applyFont="1" applyFill="1" applyBorder="1" applyAlignment="1">
      <alignment horizontal="center"/>
    </xf>
    <xf numFmtId="0" fontId="40" fillId="0" borderId="5" xfId="3" applyFont="1" applyBorder="1"/>
    <xf numFmtId="0" fontId="39" fillId="5" borderId="5" xfId="3" applyFont="1" applyFill="1" applyBorder="1" applyAlignment="1">
      <alignment horizontal="center" vertical="center" wrapText="1"/>
    </xf>
    <xf numFmtId="0" fontId="39" fillId="0" borderId="2" xfId="3" applyFont="1" applyBorder="1"/>
    <xf numFmtId="0" fontId="39" fillId="0" borderId="0" xfId="3" applyFont="1"/>
    <xf numFmtId="164" fontId="39" fillId="0" borderId="0" xfId="3" applyNumberFormat="1" applyFont="1"/>
    <xf numFmtId="0" fontId="37" fillId="4" borderId="0" xfId="3" applyFont="1" applyFill="1" applyAlignment="1">
      <alignment vertical="center"/>
    </xf>
    <xf numFmtId="0" fontId="2" fillId="4" borderId="0" xfId="3" applyFill="1"/>
    <xf numFmtId="0" fontId="36" fillId="4" borderId="2" xfId="3" applyFont="1" applyFill="1" applyBorder="1" applyAlignment="1">
      <alignment horizontal="left" vertical="center"/>
    </xf>
    <xf numFmtId="0" fontId="2" fillId="4" borderId="2" xfId="3" applyFill="1" applyBorder="1" applyAlignment="1">
      <alignment vertical="center"/>
    </xf>
    <xf numFmtId="0" fontId="2" fillId="4" borderId="0" xfId="3" applyFill="1" applyAlignment="1">
      <alignment vertical="center"/>
    </xf>
    <xf numFmtId="0" fontId="2" fillId="4" borderId="0" xfId="3" applyFill="1" applyAlignment="1">
      <alignment horizontal="left" vertical="center"/>
    </xf>
    <xf numFmtId="0" fontId="4" fillId="4" borderId="0" xfId="3" applyFont="1" applyFill="1"/>
    <xf numFmtId="0" fontId="45" fillId="4" borderId="15" xfId="3" applyFont="1" applyFill="1" applyBorder="1" applyAlignment="1">
      <alignment horizontal="center" vertical="center" wrapText="1"/>
    </xf>
    <xf numFmtId="0" fontId="45" fillId="4" borderId="25" xfId="3" applyFont="1" applyFill="1" applyBorder="1" applyAlignment="1">
      <alignment horizontal="center" vertical="center" wrapText="1"/>
    </xf>
    <xf numFmtId="0" fontId="2" fillId="4" borderId="2" xfId="3" applyFill="1" applyBorder="1"/>
    <xf numFmtId="164" fontId="33" fillId="5" borderId="46" xfId="3" applyNumberFormat="1" applyFont="1" applyFill="1" applyBorder="1" applyAlignment="1">
      <alignment horizontal="right" vertical="center"/>
    </xf>
    <xf numFmtId="164" fontId="33" fillId="5" borderId="2" xfId="3" applyNumberFormat="1" applyFont="1" applyFill="1" applyBorder="1" applyAlignment="1">
      <alignment horizontal="right" vertical="center"/>
    </xf>
    <xf numFmtId="0" fontId="50" fillId="4" borderId="3" xfId="3" applyFont="1" applyFill="1" applyBorder="1"/>
    <xf numFmtId="164" fontId="2" fillId="3" borderId="0" xfId="3" applyNumberFormat="1" applyFill="1"/>
    <xf numFmtId="0" fontId="2" fillId="3" borderId="0" xfId="3" applyFill="1"/>
    <xf numFmtId="0" fontId="36" fillId="4" borderId="2" xfId="3" applyFont="1" applyFill="1" applyBorder="1"/>
    <xf numFmtId="0" fontId="50" fillId="4" borderId="19" xfId="3" applyFont="1" applyFill="1" applyBorder="1" applyProtection="1">
      <protection locked="0"/>
    </xf>
    <xf numFmtId="0" fontId="51" fillId="4" borderId="0" xfId="3" applyFont="1" applyFill="1" applyAlignment="1">
      <alignment horizontal="center" vertical="center" wrapText="1"/>
    </xf>
    <xf numFmtId="0" fontId="50" fillId="4" borderId="2" xfId="3" applyFont="1" applyFill="1" applyBorder="1" applyProtection="1">
      <protection locked="0"/>
    </xf>
    <xf numFmtId="164" fontId="4" fillId="5" borderId="48" xfId="3" applyNumberFormat="1" applyFont="1" applyFill="1" applyBorder="1" applyAlignment="1" applyProtection="1">
      <alignment vertical="center"/>
      <protection locked="0"/>
    </xf>
    <xf numFmtId="164" fontId="4" fillId="5" borderId="2" xfId="3" applyNumberFormat="1" applyFont="1" applyFill="1" applyBorder="1" applyAlignment="1" applyProtection="1">
      <alignment vertical="center"/>
      <protection locked="0"/>
    </xf>
    <xf numFmtId="164" fontId="4" fillId="5" borderId="53" xfId="3" applyNumberFormat="1" applyFont="1" applyFill="1" applyBorder="1" applyAlignment="1" applyProtection="1">
      <alignment vertical="center"/>
      <protection locked="0"/>
    </xf>
    <xf numFmtId="0" fontId="46" fillId="4" borderId="2" xfId="3" applyFont="1" applyFill="1" applyBorder="1" applyAlignment="1" applyProtection="1">
      <alignment horizontal="center" vertical="center"/>
      <protection locked="0"/>
    </xf>
    <xf numFmtId="164" fontId="33" fillId="4" borderId="46" xfId="3" applyNumberFormat="1" applyFont="1" applyFill="1" applyBorder="1" applyAlignment="1" applyProtection="1">
      <alignment horizontal="right" vertical="center" wrapText="1"/>
      <protection locked="0"/>
    </xf>
    <xf numFmtId="164" fontId="33" fillId="4" borderId="2" xfId="3" applyNumberFormat="1" applyFont="1" applyFill="1" applyBorder="1" applyAlignment="1" applyProtection="1">
      <alignment horizontal="right" vertical="center" wrapText="1"/>
      <protection locked="0"/>
    </xf>
    <xf numFmtId="164" fontId="33" fillId="4" borderId="47" xfId="3" applyNumberFormat="1" applyFont="1" applyFill="1" applyBorder="1" applyAlignment="1" applyProtection="1">
      <alignment horizontal="right" vertical="center" wrapText="1"/>
      <protection locked="0"/>
    </xf>
    <xf numFmtId="164" fontId="33" fillId="4" borderId="0" xfId="3" applyNumberFormat="1" applyFont="1" applyFill="1" applyAlignment="1">
      <alignment horizontal="right" vertical="center" wrapText="1"/>
    </xf>
    <xf numFmtId="167" fontId="2" fillId="4" borderId="0" xfId="1" applyNumberFormat="1" applyFont="1" applyFill="1"/>
    <xf numFmtId="10" fontId="33" fillId="4" borderId="46" xfId="2" applyNumberFormat="1" applyFont="1" applyFill="1" applyBorder="1" applyAlignment="1" applyProtection="1">
      <alignment horizontal="right" vertical="center" wrapText="1"/>
      <protection locked="0"/>
    </xf>
    <xf numFmtId="10" fontId="33" fillId="4" borderId="2" xfId="2" applyNumberFormat="1" applyFont="1" applyFill="1" applyBorder="1" applyAlignment="1" applyProtection="1">
      <alignment horizontal="right" vertical="center" wrapText="1"/>
      <protection locked="0"/>
    </xf>
    <xf numFmtId="10" fontId="33" fillId="4" borderId="47" xfId="2" applyNumberFormat="1" applyFont="1" applyFill="1" applyBorder="1" applyAlignment="1" applyProtection="1">
      <alignment horizontal="right" vertical="center" wrapText="1"/>
      <protection locked="0"/>
    </xf>
    <xf numFmtId="10" fontId="33" fillId="4" borderId="0" xfId="2" applyNumberFormat="1" applyFont="1" applyFill="1" applyBorder="1" applyAlignment="1">
      <alignment horizontal="right" vertical="center" wrapText="1"/>
    </xf>
    <xf numFmtId="12" fontId="33" fillId="4" borderId="0" xfId="2" applyNumberFormat="1" applyFont="1" applyFill="1" applyBorder="1" applyAlignment="1">
      <alignment horizontal="right" vertical="center" wrapText="1"/>
    </xf>
    <xf numFmtId="165" fontId="33" fillId="4" borderId="0" xfId="2" applyNumberFormat="1" applyFont="1" applyFill="1" applyAlignment="1">
      <alignment horizontal="right" vertical="center" wrapText="1"/>
    </xf>
    <xf numFmtId="167" fontId="2" fillId="4" borderId="0" xfId="3" applyNumberFormat="1" applyFill="1"/>
    <xf numFmtId="0" fontId="41" fillId="4" borderId="0" xfId="3" applyFont="1" applyFill="1"/>
    <xf numFmtId="164" fontId="6" fillId="5" borderId="46" xfId="3" applyNumberFormat="1" applyFont="1" applyFill="1" applyBorder="1" applyAlignment="1" applyProtection="1">
      <alignment vertical="center"/>
      <protection locked="0"/>
    </xf>
    <xf numFmtId="164" fontId="6" fillId="5" borderId="47" xfId="3" applyNumberFormat="1" applyFont="1" applyFill="1" applyBorder="1" applyAlignment="1" applyProtection="1">
      <alignment vertical="center"/>
      <protection locked="0"/>
    </xf>
    <xf numFmtId="164" fontId="6" fillId="5" borderId="2" xfId="3" applyNumberFormat="1" applyFont="1" applyFill="1" applyBorder="1" applyAlignment="1" applyProtection="1">
      <alignment vertical="center"/>
      <protection locked="0"/>
    </xf>
    <xf numFmtId="0" fontId="2" fillId="4" borderId="0" xfId="3" applyFill="1" applyAlignment="1" applyProtection="1">
      <alignment horizontal="center"/>
      <protection locked="0"/>
    </xf>
    <xf numFmtId="0" fontId="5" fillId="4" borderId="0" xfId="3" applyFont="1" applyFill="1" applyAlignment="1" applyProtection="1">
      <alignment horizontal="left" vertical="center"/>
      <protection locked="0"/>
    </xf>
    <xf numFmtId="167" fontId="5" fillId="4" borderId="0" xfId="1" quotePrefix="1" applyNumberFormat="1" applyFont="1" applyFill="1" applyBorder="1" applyAlignment="1" applyProtection="1">
      <alignment horizontal="left" vertical="center"/>
      <protection locked="0"/>
    </xf>
    <xf numFmtId="167" fontId="5" fillId="4" borderId="0" xfId="3" applyNumberFormat="1" applyFont="1" applyFill="1" applyAlignment="1" applyProtection="1">
      <alignment horizontal="left" vertical="center"/>
      <protection locked="0"/>
    </xf>
    <xf numFmtId="43" fontId="39" fillId="4" borderId="0" xfId="3" applyNumberFormat="1" applyFont="1" applyFill="1" applyAlignment="1">
      <alignment horizontal="left"/>
    </xf>
    <xf numFmtId="0" fontId="6" fillId="4" borderId="0" xfId="3" applyFont="1" applyFill="1"/>
    <xf numFmtId="0" fontId="39" fillId="4" borderId="0" xfId="3" applyFont="1" applyFill="1"/>
    <xf numFmtId="164" fontId="2" fillId="4" borderId="0" xfId="3" applyNumberFormat="1" applyFill="1"/>
    <xf numFmtId="0" fontId="6" fillId="4" borderId="2" xfId="3" applyFont="1" applyFill="1" applyBorder="1" applyAlignment="1" applyProtection="1">
      <alignment horizontal="center" vertical="center"/>
      <protection locked="0"/>
    </xf>
    <xf numFmtId="0" fontId="6" fillId="0" borderId="2" xfId="3" applyFont="1" applyBorder="1" applyAlignment="1">
      <alignment horizontal="center" vertical="center" wrapText="1"/>
    </xf>
    <xf numFmtId="164" fontId="4" fillId="5" borderId="2" xfId="3" applyNumberFormat="1" applyFont="1" applyFill="1" applyBorder="1"/>
    <xf numFmtId="0" fontId="4" fillId="0" borderId="2" xfId="3" applyFont="1" applyBorder="1"/>
    <xf numFmtId="0" fontId="2" fillId="0" borderId="0" xfId="3" applyAlignment="1">
      <alignment horizontal="left" vertical="center"/>
    </xf>
    <xf numFmtId="0" fontId="4" fillId="0" borderId="0" xfId="3" applyFont="1"/>
    <xf numFmtId="0" fontId="4" fillId="5" borderId="0" xfId="3" applyFont="1" applyFill="1"/>
    <xf numFmtId="0" fontId="55" fillId="6" borderId="11" xfId="3" applyFont="1" applyFill="1" applyBorder="1" applyAlignment="1">
      <alignment horizontal="center" vertical="center" wrapText="1"/>
    </xf>
    <xf numFmtId="0" fontId="55" fillId="5" borderId="11" xfId="3" applyFont="1" applyFill="1" applyBorder="1" applyAlignment="1">
      <alignment horizontal="center" vertical="center" wrapText="1"/>
    </xf>
    <xf numFmtId="0" fontId="55" fillId="6" borderId="28" xfId="3" applyFont="1" applyFill="1" applyBorder="1" applyAlignment="1">
      <alignment horizontal="center" vertical="center" wrapText="1"/>
    </xf>
    <xf numFmtId="0" fontId="46" fillId="0" borderId="55" xfId="3" applyFont="1" applyBorder="1" applyAlignment="1">
      <alignment horizontal="center" vertical="top"/>
    </xf>
    <xf numFmtId="0" fontId="48" fillId="0" borderId="55" xfId="3" applyFont="1" applyBorder="1" applyAlignment="1">
      <alignment vertical="top" wrapText="1"/>
    </xf>
    <xf numFmtId="0" fontId="48" fillId="0" borderId="56" xfId="3" applyFont="1" applyBorder="1" applyAlignment="1">
      <alignment horizontal="center" vertical="top" wrapText="1"/>
    </xf>
    <xf numFmtId="164" fontId="33" fillId="0" borderId="55" xfId="3" quotePrefix="1" applyNumberFormat="1" applyFont="1" applyBorder="1" applyAlignment="1">
      <alignment horizontal="right" vertical="center" wrapText="1"/>
    </xf>
    <xf numFmtId="164" fontId="33" fillId="0" borderId="55" xfId="3" applyNumberFormat="1" applyFont="1" applyBorder="1" applyAlignment="1">
      <alignment horizontal="right" vertical="center" wrapText="1"/>
    </xf>
    <xf numFmtId="164" fontId="33" fillId="5" borderId="57" xfId="3" applyNumberFormat="1" applyFont="1" applyFill="1" applyBorder="1" applyAlignment="1">
      <alignment horizontal="right" vertical="center"/>
    </xf>
    <xf numFmtId="0" fontId="41" fillId="0" borderId="0" xfId="3" applyFont="1" applyAlignment="1">
      <alignment horizontal="left" vertical="center"/>
    </xf>
    <xf numFmtId="0" fontId="60" fillId="0" borderId="0" xfId="3" applyFont="1" applyAlignment="1">
      <alignment horizontal="left" vertical="center"/>
    </xf>
    <xf numFmtId="0" fontId="33" fillId="0" borderId="60" xfId="14" applyFont="1" applyBorder="1" applyAlignment="1">
      <alignment horizontal="left"/>
    </xf>
    <xf numFmtId="164" fontId="33" fillId="2" borderId="59" xfId="14" applyNumberFormat="1" applyFont="1" applyFill="1" applyBorder="1" applyAlignment="1">
      <alignment horizontal="right" vertical="center" wrapText="1"/>
    </xf>
    <xf numFmtId="164" fontId="4" fillId="0" borderId="59" xfId="14" applyNumberFormat="1" applyFont="1" applyBorder="1" applyAlignment="1">
      <alignment horizontal="right" wrapText="1"/>
    </xf>
    <xf numFmtId="165" fontId="2" fillId="2" borderId="2" xfId="3" applyNumberFormat="1" applyFill="1" applyBorder="1" applyAlignment="1" applyProtection="1">
      <alignment horizontal="right"/>
      <protection locked="0"/>
    </xf>
    <xf numFmtId="164" fontId="33" fillId="0" borderId="59" xfId="14" applyNumberFormat="1" applyFont="1" applyBorder="1" applyAlignment="1">
      <alignment horizontal="right" wrapText="1"/>
    </xf>
    <xf numFmtId="164" fontId="33" fillId="0" borderId="60" xfId="14" applyNumberFormat="1" applyFont="1" applyBorder="1" applyAlignment="1">
      <alignment horizontal="right" wrapText="1"/>
    </xf>
    <xf numFmtId="164" fontId="33" fillId="2" borderId="48" xfId="14" applyNumberFormat="1" applyFont="1" applyFill="1" applyBorder="1" applyAlignment="1">
      <alignment horizontal="right" wrapText="1"/>
    </xf>
    <xf numFmtId="164" fontId="2" fillId="2" borderId="0" xfId="3" applyNumberFormat="1" applyFill="1" applyAlignment="1">
      <alignment horizontal="right" vertical="center"/>
    </xf>
    <xf numFmtId="0" fontId="41" fillId="2" borderId="0" xfId="3" quotePrefix="1" applyFont="1" applyFill="1" applyAlignment="1">
      <alignment horizontal="left" vertical="center"/>
    </xf>
    <xf numFmtId="0" fontId="33" fillId="0" borderId="62" xfId="14" applyFont="1" applyBorder="1" applyAlignment="1">
      <alignment horizontal="left"/>
    </xf>
    <xf numFmtId="164" fontId="33" fillId="2" borderId="61" xfId="14" applyNumberFormat="1" applyFont="1" applyFill="1" applyBorder="1" applyAlignment="1">
      <alignment vertical="center"/>
    </xf>
    <xf numFmtId="164" fontId="33" fillId="2" borderId="46" xfId="14" applyNumberFormat="1" applyFont="1" applyFill="1" applyBorder="1" applyAlignment="1">
      <alignment horizontal="right" wrapText="1"/>
    </xf>
    <xf numFmtId="0" fontId="33" fillId="0" borderId="64" xfId="14" applyFont="1" applyBorder="1" applyAlignment="1">
      <alignment horizontal="left"/>
    </xf>
    <xf numFmtId="165" fontId="2" fillId="2" borderId="3" xfId="3" applyNumberFormat="1" applyFill="1" applyBorder="1" applyAlignment="1" applyProtection="1">
      <alignment horizontal="right"/>
      <protection locked="0"/>
    </xf>
    <xf numFmtId="164" fontId="33" fillId="2" borderId="50" xfId="14" applyNumberFormat="1" applyFont="1" applyFill="1" applyBorder="1" applyAlignment="1">
      <alignment horizontal="right" wrapText="1"/>
    </xf>
    <xf numFmtId="0" fontId="33" fillId="0" borderId="7" xfId="14" applyFont="1" applyBorder="1" applyAlignment="1">
      <alignment horizontal="left" indent="2"/>
    </xf>
    <xf numFmtId="164" fontId="33" fillId="2" borderId="4" xfId="14" applyNumberFormat="1" applyFont="1" applyFill="1" applyBorder="1" applyAlignment="1">
      <alignment vertical="center"/>
    </xf>
    <xf numFmtId="165" fontId="39" fillId="2" borderId="4" xfId="3" applyNumberFormat="1" applyFont="1" applyFill="1" applyBorder="1" applyAlignment="1" applyProtection="1">
      <alignment horizontal="right"/>
      <protection locked="0"/>
    </xf>
    <xf numFmtId="164" fontId="33" fillId="2" borderId="31" xfId="14" applyNumberFormat="1" applyFont="1" applyFill="1" applyBorder="1" applyAlignment="1">
      <alignment vertical="center"/>
    </xf>
    <xf numFmtId="164" fontId="2" fillId="0" borderId="0" xfId="3" applyNumberFormat="1" applyAlignment="1">
      <alignment horizontal="left" vertical="center"/>
    </xf>
    <xf numFmtId="167" fontId="2" fillId="0" borderId="0" xfId="1" applyNumberFormat="1" applyFont="1" applyAlignment="1">
      <alignment horizontal="left" vertical="center"/>
    </xf>
    <xf numFmtId="167" fontId="2" fillId="0" borderId="0" xfId="1" applyNumberFormat="1" applyFont="1"/>
    <xf numFmtId="164" fontId="33" fillId="2" borderId="4" xfId="14" applyNumberFormat="1" applyFont="1" applyFill="1" applyBorder="1" applyAlignment="1">
      <alignment horizontal="right" vertical="center"/>
    </xf>
    <xf numFmtId="164" fontId="2" fillId="0" borderId="0" xfId="3" quotePrefix="1" applyNumberFormat="1" applyAlignment="1">
      <alignment horizontal="left" vertical="center"/>
    </xf>
    <xf numFmtId="9" fontId="2" fillId="0" borderId="0" xfId="2" applyFont="1" applyAlignment="1">
      <alignment horizontal="center" vertical="center"/>
    </xf>
    <xf numFmtId="164" fontId="33" fillId="2" borderId="61" xfId="14" applyNumberFormat="1" applyFont="1" applyFill="1" applyBorder="1" applyAlignment="1">
      <alignment horizontal="right" vertical="center"/>
    </xf>
    <xf numFmtId="167" fontId="2" fillId="0" borderId="0" xfId="3" applyNumberFormat="1" applyAlignment="1">
      <alignment horizontal="left" vertical="center"/>
    </xf>
    <xf numFmtId="165" fontId="2" fillId="0" borderId="0" xfId="2" applyNumberFormat="1" applyFont="1" applyAlignment="1">
      <alignment horizontal="center" vertical="center"/>
    </xf>
    <xf numFmtId="167" fontId="2" fillId="0" borderId="0" xfId="3" applyNumberFormat="1"/>
    <xf numFmtId="9" fontId="2" fillId="0" borderId="0" xfId="2" applyFont="1"/>
    <xf numFmtId="43" fontId="2" fillId="0" borderId="0" xfId="1" applyFont="1"/>
    <xf numFmtId="0" fontId="47" fillId="4" borderId="34" xfId="3" applyFont="1" applyFill="1" applyBorder="1" applyAlignment="1">
      <alignment horizontal="left" vertical="center" wrapText="1"/>
    </xf>
    <xf numFmtId="0" fontId="48" fillId="4" borderId="22" xfId="3" applyFont="1" applyFill="1" applyBorder="1" applyAlignment="1">
      <alignment horizontal="center" vertical="center" wrapText="1"/>
    </xf>
    <xf numFmtId="164" fontId="4" fillId="2" borderId="36" xfId="3" applyNumberFormat="1" applyFont="1" applyFill="1" applyBorder="1" applyAlignment="1">
      <alignment horizontal="left" vertical="center" wrapText="1"/>
    </xf>
    <xf numFmtId="164" fontId="33" fillId="4" borderId="5" xfId="3" applyNumberFormat="1" applyFont="1" applyFill="1" applyBorder="1" applyAlignment="1">
      <alignment horizontal="left" vertical="center" wrapText="1"/>
    </xf>
    <xf numFmtId="164" fontId="33" fillId="2" borderId="37" xfId="3" applyNumberFormat="1" applyFont="1" applyFill="1" applyBorder="1" applyAlignment="1">
      <alignment horizontal="left" vertical="center" wrapText="1"/>
    </xf>
    <xf numFmtId="0" fontId="48" fillId="4" borderId="34" xfId="3" applyFont="1" applyFill="1" applyBorder="1" applyAlignment="1">
      <alignment horizontal="left" vertical="center" wrapText="1"/>
    </xf>
    <xf numFmtId="0" fontId="48" fillId="4" borderId="35" xfId="3" applyFont="1" applyFill="1" applyBorder="1" applyAlignment="1">
      <alignment horizontal="left" vertical="center" wrapText="1"/>
    </xf>
    <xf numFmtId="0" fontId="48" fillId="4" borderId="1" xfId="3" applyFont="1" applyFill="1" applyBorder="1" applyAlignment="1">
      <alignment horizontal="left" vertical="center" wrapText="1"/>
    </xf>
    <xf numFmtId="0" fontId="47" fillId="4" borderId="40" xfId="3" applyFont="1" applyFill="1" applyBorder="1" applyAlignment="1">
      <alignment horizontal="left" vertical="center" wrapText="1"/>
    </xf>
    <xf numFmtId="0" fontId="48" fillId="4" borderId="41" xfId="3" applyFont="1" applyFill="1" applyBorder="1" applyAlignment="1">
      <alignment horizontal="center" vertical="center" wrapText="1"/>
    </xf>
    <xf numFmtId="164" fontId="33" fillId="4" borderId="39" xfId="3" applyNumberFormat="1" applyFont="1" applyFill="1" applyBorder="1" applyAlignment="1">
      <alignment horizontal="left" vertical="center" wrapText="1"/>
    </xf>
    <xf numFmtId="0" fontId="48" fillId="4" borderId="42" xfId="3" applyFont="1" applyFill="1" applyBorder="1" applyAlignment="1">
      <alignment horizontal="left" vertical="center" wrapText="1"/>
    </xf>
    <xf numFmtId="0" fontId="47" fillId="4" borderId="43" xfId="3" applyFont="1" applyFill="1" applyBorder="1" applyAlignment="1">
      <alignment horizontal="left" vertical="center" wrapText="1"/>
    </xf>
    <xf numFmtId="164" fontId="33" fillId="4" borderId="39" xfId="3" quotePrefix="1" applyNumberFormat="1" applyFont="1" applyFill="1" applyBorder="1" applyAlignment="1">
      <alignment horizontal="left" vertical="center" wrapText="1"/>
    </xf>
    <xf numFmtId="0" fontId="48" fillId="4" borderId="40" xfId="3" applyFont="1" applyFill="1" applyBorder="1" applyAlignment="1">
      <alignment horizontal="left" vertical="center" wrapText="1"/>
    </xf>
    <xf numFmtId="0" fontId="48" fillId="4" borderId="45" xfId="3" applyFont="1" applyFill="1" applyBorder="1" applyAlignment="1">
      <alignment horizontal="center" vertical="center" wrapText="1"/>
    </xf>
    <xf numFmtId="0" fontId="47" fillId="4" borderId="42" xfId="3" applyFont="1" applyFill="1" applyBorder="1" applyAlignment="1">
      <alignment horizontal="left" vertical="center" wrapText="1"/>
    </xf>
    <xf numFmtId="0" fontId="48" fillId="4" borderId="2" xfId="3" applyFont="1" applyFill="1" applyBorder="1" applyAlignment="1">
      <alignment horizontal="left" vertical="center" wrapText="1"/>
    </xf>
    <xf numFmtId="0" fontId="49" fillId="4" borderId="20" xfId="3" applyFont="1" applyFill="1" applyBorder="1" applyAlignment="1">
      <alignment horizontal="left" vertical="center" wrapText="1"/>
    </xf>
    <xf numFmtId="164" fontId="33" fillId="5" borderId="46" xfId="3" applyNumberFormat="1" applyFont="1" applyFill="1" applyBorder="1" applyAlignment="1">
      <alignment horizontal="left" vertical="center"/>
    </xf>
    <xf numFmtId="164" fontId="33" fillId="5" borderId="2" xfId="3" applyNumberFormat="1" applyFont="1" applyFill="1" applyBorder="1" applyAlignment="1">
      <alignment horizontal="left" vertical="center"/>
    </xf>
    <xf numFmtId="164" fontId="33" fillId="5" borderId="47" xfId="3" applyNumberFormat="1" applyFont="1" applyFill="1" applyBorder="1" applyAlignment="1">
      <alignment horizontal="left" vertical="center"/>
    </xf>
    <xf numFmtId="0" fontId="63" fillId="4" borderId="0" xfId="3" applyFont="1" applyFill="1"/>
    <xf numFmtId="10" fontId="33" fillId="0" borderId="46" xfId="2" applyNumberFormat="1" applyFont="1" applyFill="1" applyBorder="1" applyAlignment="1" applyProtection="1">
      <alignment horizontal="right" vertical="center" wrapText="1"/>
      <protection locked="0"/>
    </xf>
    <xf numFmtId="10" fontId="33" fillId="0" borderId="47" xfId="2" applyNumberFormat="1" applyFont="1" applyFill="1" applyBorder="1" applyAlignment="1" applyProtection="1">
      <alignment horizontal="right" vertical="center" wrapText="1"/>
      <protection locked="0"/>
    </xf>
    <xf numFmtId="10" fontId="33" fillId="0" borderId="2" xfId="2" applyNumberFormat="1" applyFont="1" applyFill="1" applyBorder="1" applyAlignment="1" applyProtection="1">
      <alignment horizontal="right" vertical="center" wrapText="1"/>
      <protection locked="0"/>
    </xf>
    <xf numFmtId="0" fontId="25" fillId="0" borderId="0" xfId="3" applyFont="1" applyAlignment="1">
      <alignment horizontal="left" vertical="center"/>
    </xf>
    <xf numFmtId="0" fontId="39" fillId="4" borderId="0" xfId="3" applyFont="1" applyFill="1" applyAlignment="1">
      <alignment horizontal="left"/>
    </xf>
    <xf numFmtId="0" fontId="44" fillId="4" borderId="0" xfId="3" applyFont="1" applyFill="1" applyAlignment="1">
      <alignment horizontal="center" vertical="center" wrapText="1"/>
    </xf>
    <xf numFmtId="0" fontId="59" fillId="0" borderId="0" xfId="14" applyFont="1" applyAlignment="1">
      <alignment horizontal="left"/>
    </xf>
    <xf numFmtId="0" fontId="4" fillId="4" borderId="19" xfId="3" applyFont="1" applyFill="1" applyBorder="1" applyAlignment="1" applyProtection="1">
      <alignment horizontal="left" vertical="center"/>
      <protection locked="0"/>
    </xf>
    <xf numFmtId="0" fontId="4" fillId="4" borderId="54" xfId="3" applyFont="1" applyFill="1" applyBorder="1" applyAlignment="1" applyProtection="1">
      <alignment horizontal="left" vertical="center"/>
      <protection locked="0"/>
    </xf>
    <xf numFmtId="0" fontId="4" fillId="4" borderId="20" xfId="3" applyFont="1" applyFill="1" applyBorder="1" applyAlignment="1" applyProtection="1">
      <alignment horizontal="left" vertical="center"/>
      <protection locked="0"/>
    </xf>
    <xf numFmtId="0" fontId="44" fillId="4" borderId="8" xfId="3" applyFont="1" applyFill="1" applyBorder="1" applyAlignment="1">
      <alignment horizontal="center" vertical="center" wrapText="1"/>
    </xf>
    <xf numFmtId="0" fontId="44" fillId="4" borderId="31" xfId="3" applyFont="1" applyFill="1" applyBorder="1" applyAlignment="1">
      <alignment horizontal="center" vertical="center" wrapText="1"/>
    </xf>
    <xf numFmtId="0" fontId="44" fillId="4" borderId="11" xfId="3" applyFont="1" applyFill="1" applyBorder="1" applyAlignment="1">
      <alignment horizontal="center" vertical="center" wrapText="1"/>
    </xf>
    <xf numFmtId="0" fontId="44" fillId="6" borderId="8" xfId="3" applyFont="1" applyFill="1" applyBorder="1" applyAlignment="1">
      <alignment horizontal="center" vertical="center" wrapText="1"/>
    </xf>
    <xf numFmtId="164" fontId="33" fillId="0" borderId="5" xfId="3" quotePrefix="1" applyNumberFormat="1" applyFont="1" applyFill="1" applyBorder="1" applyAlignment="1">
      <alignment horizontal="left" vertical="center" wrapText="1"/>
    </xf>
    <xf numFmtId="0" fontId="48" fillId="0" borderId="34" xfId="3" applyFont="1" applyFill="1" applyBorder="1" applyAlignment="1">
      <alignment horizontal="left" vertical="center" wrapText="1"/>
    </xf>
    <xf numFmtId="0" fontId="2" fillId="4" borderId="0" xfId="3" applyFont="1" applyFill="1" applyAlignment="1">
      <alignment horizontal="center"/>
    </xf>
    <xf numFmtId="0" fontId="48" fillId="0" borderId="1" xfId="3" applyFont="1" applyFill="1" applyBorder="1" applyAlignment="1">
      <alignment horizontal="left" vertical="center" wrapText="1"/>
    </xf>
    <xf numFmtId="0" fontId="2" fillId="4" borderId="0" xfId="3" applyFont="1" applyFill="1"/>
    <xf numFmtId="0" fontId="46" fillId="3" borderId="39" xfId="3" applyFont="1" applyFill="1" applyBorder="1" applyAlignment="1">
      <alignment horizontal="left" vertical="center"/>
    </xf>
    <xf numFmtId="0" fontId="48" fillId="0" borderId="42" xfId="3" applyFont="1" applyFill="1" applyBorder="1" applyAlignment="1">
      <alignment horizontal="left" vertical="center" wrapText="1"/>
    </xf>
    <xf numFmtId="164" fontId="33" fillId="0" borderId="39" xfId="3" quotePrefix="1" applyNumberFormat="1" applyFont="1" applyFill="1" applyBorder="1" applyAlignment="1">
      <alignment horizontal="left" vertical="center" wrapText="1"/>
    </xf>
    <xf numFmtId="0" fontId="46" fillId="3" borderId="34" xfId="3" applyFont="1" applyFill="1" applyBorder="1" applyAlignment="1">
      <alignment horizontal="left" vertical="center"/>
    </xf>
    <xf numFmtId="0" fontId="48" fillId="4" borderId="73" xfId="3" applyFont="1" applyFill="1" applyBorder="1" applyAlignment="1">
      <alignment horizontal="left" vertical="center" wrapText="1"/>
    </xf>
    <xf numFmtId="0" fontId="2" fillId="4" borderId="2" xfId="3" applyFont="1" applyFill="1" applyBorder="1" applyAlignment="1">
      <alignment horizontal="left" vertical="center"/>
    </xf>
    <xf numFmtId="0" fontId="46" fillId="3" borderId="2" xfId="3" applyFont="1" applyFill="1" applyBorder="1" applyAlignment="1" applyProtection="1">
      <alignment horizontal="center" vertical="center"/>
      <protection locked="0"/>
    </xf>
    <xf numFmtId="164" fontId="33" fillId="0" borderId="46" xfId="3" applyNumberFormat="1" applyFont="1" applyFill="1" applyBorder="1" applyAlignment="1" applyProtection="1">
      <alignment horizontal="right" vertical="center" wrapText="1"/>
      <protection locked="0"/>
    </xf>
    <xf numFmtId="164" fontId="33" fillId="0" borderId="2" xfId="3" applyNumberFormat="1" applyFont="1" applyFill="1" applyBorder="1" applyAlignment="1" applyProtection="1">
      <alignment horizontal="right" vertical="center" wrapText="1"/>
      <protection locked="0"/>
    </xf>
    <xf numFmtId="164" fontId="33" fillId="0" borderId="47" xfId="3" applyNumberFormat="1" applyFont="1" applyFill="1" applyBorder="1" applyAlignment="1" applyProtection="1">
      <alignment horizontal="right" vertical="center" wrapText="1"/>
      <protection locked="0"/>
    </xf>
    <xf numFmtId="0" fontId="2" fillId="4" borderId="2" xfId="3" applyFont="1" applyFill="1" applyBorder="1" applyAlignment="1" applyProtection="1">
      <alignment horizontal="center"/>
      <protection locked="0"/>
    </xf>
    <xf numFmtId="0" fontId="46" fillId="0" borderId="55" xfId="3" applyFont="1" applyFill="1" applyBorder="1" applyAlignment="1">
      <alignment horizontal="center" vertical="top"/>
    </xf>
    <xf numFmtId="0" fontId="48" fillId="0" borderId="55" xfId="3" applyFont="1" applyFill="1" applyBorder="1" applyAlignment="1">
      <alignment vertical="top" wrapText="1"/>
    </xf>
    <xf numFmtId="0" fontId="48" fillId="0" borderId="56" xfId="3" applyFont="1" applyFill="1" applyBorder="1" applyAlignment="1">
      <alignment horizontal="center" vertical="top" wrapText="1"/>
    </xf>
    <xf numFmtId="164" fontId="33" fillId="0" borderId="55" xfId="3" applyNumberFormat="1" applyFont="1" applyFill="1" applyBorder="1" applyAlignment="1">
      <alignment horizontal="right" vertical="center" wrapText="1"/>
    </xf>
    <xf numFmtId="0" fontId="26" fillId="0" borderId="0" xfId="3" applyFont="1" applyAlignment="1">
      <alignment horizontal="right" vertical="center"/>
    </xf>
    <xf numFmtId="0" fontId="27" fillId="0" borderId="7" xfId="3" applyFont="1" applyBorder="1" applyAlignment="1">
      <alignment horizontal="left" vertical="center"/>
    </xf>
    <xf numFmtId="0" fontId="27" fillId="0" borderId="8" xfId="3" applyFont="1" applyBorder="1" applyAlignment="1">
      <alignment horizontal="left" vertical="center"/>
    </xf>
    <xf numFmtId="0" fontId="27" fillId="0" borderId="9" xfId="3" applyFont="1" applyBorder="1" applyAlignment="1">
      <alignment horizontal="left" vertical="center"/>
    </xf>
    <xf numFmtId="0" fontId="24" fillId="0" borderId="0" xfId="3" applyFont="1" applyAlignment="1">
      <alignment horizontal="left" vertical="center"/>
    </xf>
    <xf numFmtId="0" fontId="25" fillId="0" borderId="0" xfId="3" applyFont="1" applyAlignment="1">
      <alignment horizontal="left" vertical="center"/>
    </xf>
    <xf numFmtId="0" fontId="26" fillId="0" borderId="0" xfId="3" applyFont="1" applyAlignment="1">
      <alignment horizontal="left" vertical="center"/>
    </xf>
    <xf numFmtId="0" fontId="26" fillId="0" borderId="7" xfId="3" applyFont="1" applyBorder="1" applyAlignment="1">
      <alignment horizontal="left" vertical="center"/>
    </xf>
    <xf numFmtId="0" fontId="26" fillId="0" borderId="8" xfId="3" applyFont="1" applyBorder="1" applyAlignment="1">
      <alignment horizontal="left" vertical="center"/>
    </xf>
    <xf numFmtId="0" fontId="26" fillId="0" borderId="9" xfId="3" applyFont="1" applyBorder="1" applyAlignment="1">
      <alignment horizontal="left" vertical="center"/>
    </xf>
    <xf numFmtId="0" fontId="26" fillId="0" borderId="10" xfId="3" applyFont="1" applyBorder="1" applyAlignment="1">
      <alignment horizontal="left" vertical="center"/>
    </xf>
    <xf numFmtId="49" fontId="27" fillId="0" borderId="11" xfId="3" applyNumberFormat="1" applyFont="1" applyBorder="1" applyAlignment="1">
      <alignment horizontal="left" vertical="center"/>
    </xf>
    <xf numFmtId="49" fontId="27" fillId="0" borderId="12" xfId="3" applyNumberFormat="1" applyFont="1" applyBorder="1" applyAlignment="1">
      <alignment horizontal="left" vertical="center"/>
    </xf>
    <xf numFmtId="49" fontId="27" fillId="0" borderId="13" xfId="3" applyNumberFormat="1" applyFont="1" applyBorder="1" applyAlignment="1">
      <alignment horizontal="left" vertical="center"/>
    </xf>
    <xf numFmtId="0" fontId="29" fillId="0" borderId="7" xfId="4" applyFont="1" applyBorder="1" applyAlignment="1">
      <alignment horizontal="left" vertical="center"/>
    </xf>
    <xf numFmtId="0" fontId="33" fillId="4" borderId="16" xfId="3" applyFont="1" applyFill="1" applyBorder="1" applyAlignment="1">
      <alignment horizontal="center" wrapText="1"/>
    </xf>
    <xf numFmtId="0" fontId="33" fillId="4" borderId="17" xfId="3" applyFont="1" applyFill="1" applyBorder="1" applyAlignment="1">
      <alignment horizontal="center" wrapText="1"/>
    </xf>
    <xf numFmtId="0" fontId="32" fillId="4" borderId="0" xfId="3" applyFont="1" applyFill="1" applyAlignment="1">
      <alignment horizontal="left" vertical="center" wrapText="1"/>
    </xf>
    <xf numFmtId="0" fontId="34" fillId="4" borderId="7" xfId="3" applyFont="1" applyFill="1" applyBorder="1" applyAlignment="1">
      <alignment horizontal="left" vertical="center" wrapText="1"/>
    </xf>
    <xf numFmtId="0" fontId="34" fillId="4" borderId="8" xfId="3" applyFont="1" applyFill="1" applyBorder="1" applyAlignment="1">
      <alignment horizontal="left" vertical="center" wrapText="1"/>
    </xf>
    <xf numFmtId="0" fontId="34" fillId="4" borderId="9" xfId="3" applyFont="1" applyFill="1" applyBorder="1" applyAlignment="1">
      <alignment horizontal="left" vertical="center" wrapText="1"/>
    </xf>
    <xf numFmtId="0" fontId="36" fillId="4" borderId="14" xfId="3" applyFont="1" applyFill="1" applyBorder="1" applyAlignment="1">
      <alignment horizontal="center" wrapText="1"/>
    </xf>
    <xf numFmtId="0" fontId="37" fillId="0" borderId="0" xfId="3" applyFont="1" applyAlignment="1">
      <alignment horizontal="left" vertical="center"/>
    </xf>
    <xf numFmtId="0" fontId="33" fillId="0" borderId="19" xfId="3" applyFont="1" applyBorder="1" applyAlignment="1">
      <alignment horizontal="left" vertical="center" wrapText="1"/>
    </xf>
    <xf numFmtId="0" fontId="33" fillId="0" borderId="20" xfId="3" applyFont="1" applyBorder="1" applyAlignment="1">
      <alignment horizontal="left" vertical="center" wrapText="1"/>
    </xf>
    <xf numFmtId="0" fontId="33" fillId="0" borderId="21" xfId="3" applyFont="1" applyBorder="1" applyAlignment="1">
      <alignment horizontal="left" vertical="center" wrapText="1"/>
    </xf>
    <xf numFmtId="0" fontId="39" fillId="5" borderId="2" xfId="3" applyFont="1" applyFill="1" applyBorder="1" applyAlignment="1">
      <alignment horizontal="center" vertical="center"/>
    </xf>
    <xf numFmtId="0" fontId="39" fillId="5" borderId="22" xfId="3" applyFont="1" applyFill="1" applyBorder="1" applyAlignment="1">
      <alignment horizontal="center" vertical="center" wrapText="1"/>
    </xf>
    <xf numFmtId="0" fontId="39" fillId="5" borderId="0" xfId="3" applyFont="1" applyFill="1" applyAlignment="1">
      <alignment horizontal="center" vertical="center" wrapText="1"/>
    </xf>
    <xf numFmtId="0" fontId="40" fillId="0" borderId="2" xfId="3" applyFont="1" applyBorder="1" applyAlignment="1">
      <alignment horizontal="center"/>
    </xf>
    <xf numFmtId="0" fontId="6" fillId="0" borderId="2" xfId="3" applyFont="1" applyBorder="1" applyAlignment="1">
      <alignment horizontal="center"/>
    </xf>
    <xf numFmtId="0" fontId="4" fillId="4" borderId="19" xfId="3" applyFont="1" applyFill="1" applyBorder="1" applyAlignment="1" applyProtection="1">
      <alignment horizontal="left" vertical="center"/>
      <protection locked="0"/>
    </xf>
    <xf numFmtId="0" fontId="4" fillId="4" borderId="54" xfId="3" applyFont="1" applyFill="1" applyBorder="1" applyAlignment="1" applyProtection="1">
      <alignment horizontal="left" vertical="center"/>
      <protection locked="0"/>
    </xf>
    <xf numFmtId="0" fontId="4" fillId="4" borderId="2" xfId="3" applyFont="1" applyFill="1" applyBorder="1" applyAlignment="1" applyProtection="1">
      <alignment horizontal="left" vertical="center"/>
      <protection locked="0"/>
    </xf>
    <xf numFmtId="0" fontId="5" fillId="4" borderId="21" xfId="3" applyFont="1" applyFill="1" applyBorder="1" applyAlignment="1" applyProtection="1">
      <alignment horizontal="left" vertical="center"/>
      <protection locked="0"/>
    </xf>
    <xf numFmtId="0" fontId="5" fillId="4" borderId="19" xfId="3" applyFont="1" applyFill="1" applyBorder="1" applyAlignment="1" applyProtection="1">
      <alignment horizontal="left" vertical="center"/>
      <protection locked="0"/>
    </xf>
    <xf numFmtId="0" fontId="39" fillId="4" borderId="0" xfId="3" applyFont="1" applyFill="1" applyAlignment="1">
      <alignment horizontal="left"/>
    </xf>
    <xf numFmtId="0" fontId="6" fillId="4" borderId="19" xfId="3" applyFont="1" applyFill="1" applyBorder="1" applyAlignment="1" applyProtection="1">
      <alignment horizontal="center" vertical="center"/>
      <protection locked="0"/>
    </xf>
    <xf numFmtId="0" fontId="6" fillId="4" borderId="21" xfId="3" applyFont="1" applyFill="1" applyBorder="1" applyAlignment="1" applyProtection="1">
      <alignment horizontal="center" vertical="center"/>
      <protection locked="0"/>
    </xf>
    <xf numFmtId="0" fontId="4" fillId="4" borderId="20" xfId="3" applyFont="1" applyFill="1" applyBorder="1" applyAlignment="1" applyProtection="1">
      <alignment horizontal="left" vertical="center"/>
      <protection locked="0"/>
    </xf>
    <xf numFmtId="0" fontId="42" fillId="4" borderId="0" xfId="3" applyFont="1" applyFill="1" applyAlignment="1">
      <alignment horizontal="left" vertical="center" wrapText="1"/>
    </xf>
    <xf numFmtId="0" fontId="6" fillId="4" borderId="22" xfId="3" applyFont="1" applyFill="1" applyBorder="1" applyAlignment="1">
      <alignment horizontal="left" vertical="top" wrapText="1"/>
    </xf>
    <xf numFmtId="0" fontId="6" fillId="4" borderId="0" xfId="3" applyFont="1" applyFill="1" applyAlignment="1">
      <alignment horizontal="left" vertical="top" wrapText="1"/>
    </xf>
    <xf numFmtId="0" fontId="9" fillId="4" borderId="48" xfId="3" applyFont="1" applyFill="1" applyBorder="1" applyAlignment="1" applyProtection="1">
      <alignment horizontal="center"/>
      <protection locked="0"/>
    </xf>
    <xf numFmtId="0" fontId="9" fillId="4" borderId="49" xfId="3" applyFont="1" applyFill="1" applyBorder="1" applyAlignment="1" applyProtection="1">
      <alignment horizontal="center"/>
      <protection locked="0"/>
    </xf>
    <xf numFmtId="0" fontId="44" fillId="4" borderId="7" xfId="3" applyFont="1" applyFill="1" applyBorder="1" applyAlignment="1" applyProtection="1">
      <alignment horizontal="center" vertical="center" wrapText="1"/>
      <protection locked="0"/>
    </xf>
    <xf numFmtId="0" fontId="44" fillId="4" borderId="8" xfId="3" applyFont="1" applyFill="1" applyBorder="1" applyAlignment="1" applyProtection="1">
      <alignment horizontal="center" vertical="center" wrapText="1"/>
      <protection locked="0"/>
    </xf>
    <xf numFmtId="0" fontId="44" fillId="4" borderId="9" xfId="3" applyFont="1" applyFill="1" applyBorder="1" applyAlignment="1" applyProtection="1">
      <alignment horizontal="center" vertical="center" wrapText="1"/>
      <protection locked="0"/>
    </xf>
    <xf numFmtId="0" fontId="44" fillId="4" borderId="0" xfId="3" applyFont="1" applyFill="1" applyAlignment="1">
      <alignment horizontal="center" vertical="center" wrapText="1"/>
    </xf>
    <xf numFmtId="0" fontId="6" fillId="4" borderId="50" xfId="3" applyFont="1" applyFill="1" applyBorder="1" applyAlignment="1" applyProtection="1">
      <alignment horizontal="left"/>
      <protection locked="0"/>
    </xf>
    <xf numFmtId="0" fontId="6" fillId="4" borderId="51" xfId="3" applyFont="1" applyFill="1" applyBorder="1" applyAlignment="1" applyProtection="1">
      <alignment horizontal="left"/>
      <protection locked="0"/>
    </xf>
    <xf numFmtId="0" fontId="6" fillId="4" borderId="43" xfId="3" applyFont="1" applyFill="1" applyBorder="1" applyAlignment="1" applyProtection="1">
      <alignment horizontal="left" vertical="center"/>
      <protection locked="0"/>
    </xf>
    <xf numFmtId="0" fontId="6" fillId="4" borderId="52" xfId="3" applyFont="1" applyFill="1" applyBorder="1" applyAlignment="1" applyProtection="1">
      <alignment horizontal="left" vertical="center"/>
      <protection locked="0"/>
    </xf>
    <xf numFmtId="0" fontId="4" fillId="4" borderId="21" xfId="3" applyFont="1" applyFill="1" applyBorder="1" applyAlignment="1" applyProtection="1">
      <alignment horizontal="left" vertical="center"/>
      <protection locked="0"/>
    </xf>
    <xf numFmtId="0" fontId="46" fillId="4" borderId="22" xfId="3" applyFont="1" applyFill="1" applyBorder="1" applyAlignment="1">
      <alignment horizontal="left" vertical="center"/>
    </xf>
    <xf numFmtId="0" fontId="46" fillId="4" borderId="0" xfId="3" applyFont="1" applyFill="1" applyAlignment="1">
      <alignment horizontal="left" vertical="center"/>
    </xf>
    <xf numFmtId="0" fontId="37" fillId="4" borderId="0" xfId="3" applyFont="1" applyFill="1" applyAlignment="1">
      <alignment horizontal="left" vertical="center"/>
    </xf>
    <xf numFmtId="0" fontId="33" fillId="4" borderId="0" xfId="3" applyFont="1" applyFill="1" applyAlignment="1">
      <alignment horizontal="left" vertical="center" wrapText="1"/>
    </xf>
    <xf numFmtId="0" fontId="33" fillId="4" borderId="12" xfId="3" applyFont="1" applyFill="1" applyBorder="1" applyAlignment="1">
      <alignment horizontal="left" vertical="center" wrapText="1"/>
    </xf>
    <xf numFmtId="0" fontId="6" fillId="4" borderId="23" xfId="3" applyFont="1" applyFill="1" applyBorder="1" applyAlignment="1">
      <alignment horizontal="center" vertical="center" wrapText="1"/>
    </xf>
    <xf numFmtId="0" fontId="6" fillId="4" borderId="24" xfId="3" applyFont="1" applyFill="1" applyBorder="1" applyAlignment="1">
      <alignment horizontal="center" vertical="center" wrapText="1"/>
    </xf>
    <xf numFmtId="0" fontId="6" fillId="4" borderId="31" xfId="3" applyFont="1" applyFill="1" applyBorder="1" applyAlignment="1">
      <alignment horizontal="center" vertical="center" wrapText="1"/>
    </xf>
    <xf numFmtId="0" fontId="44" fillId="4" borderId="7" xfId="3" applyFont="1" applyFill="1" applyBorder="1" applyAlignment="1">
      <alignment horizontal="center" vertical="center" wrapText="1"/>
    </xf>
    <xf numFmtId="0" fontId="44" fillId="4" borderId="8" xfId="3" applyFont="1" applyFill="1" applyBorder="1" applyAlignment="1">
      <alignment horizontal="center" vertical="center" wrapText="1"/>
    </xf>
    <xf numFmtId="0" fontId="44" fillId="4" borderId="9" xfId="3" applyFont="1" applyFill="1" applyBorder="1" applyAlignment="1">
      <alignment horizontal="center" vertical="center" wrapText="1"/>
    </xf>
    <xf numFmtId="0" fontId="44" fillId="4" borderId="23" xfId="3" applyFont="1" applyFill="1" applyBorder="1" applyAlignment="1">
      <alignment horizontal="center" vertical="center" wrapText="1"/>
    </xf>
    <xf numFmtId="0" fontId="44" fillId="4" borderId="24" xfId="3" applyFont="1" applyFill="1" applyBorder="1" applyAlignment="1">
      <alignment horizontal="center" vertical="center" wrapText="1"/>
    </xf>
    <xf numFmtId="0" fontId="44" fillId="4" borderId="31" xfId="3" applyFont="1" applyFill="1" applyBorder="1" applyAlignment="1">
      <alignment horizontal="center" vertical="center" wrapText="1"/>
    </xf>
    <xf numFmtId="0" fontId="43" fillId="4" borderId="23" xfId="3" applyFont="1" applyFill="1" applyBorder="1" applyAlignment="1">
      <alignment horizontal="center" vertical="center" wrapText="1"/>
    </xf>
    <xf numFmtId="0" fontId="43" fillId="4" borderId="24" xfId="3" applyFont="1" applyFill="1" applyBorder="1" applyAlignment="1">
      <alignment horizontal="center" vertical="center" wrapText="1"/>
    </xf>
    <xf numFmtId="0" fontId="43" fillId="4" borderId="31" xfId="3" applyFont="1" applyFill="1" applyBorder="1" applyAlignment="1">
      <alignment horizontal="center" vertical="center" wrapText="1"/>
    </xf>
    <xf numFmtId="0" fontId="45" fillId="4" borderId="26" xfId="3" applyFont="1" applyFill="1" applyBorder="1" applyAlignment="1">
      <alignment horizontal="center" vertical="center" wrapText="1"/>
    </xf>
    <xf numFmtId="0" fontId="45" fillId="4" borderId="29" xfId="3" applyFont="1" applyFill="1" applyBorder="1" applyAlignment="1">
      <alignment horizontal="center" vertical="center" wrapText="1"/>
    </xf>
    <xf numFmtId="0" fontId="45" fillId="4" borderId="32" xfId="3" applyFont="1" applyFill="1" applyBorder="1" applyAlignment="1">
      <alignment horizontal="center" vertical="center" wrapText="1"/>
    </xf>
    <xf numFmtId="0" fontId="45" fillId="4" borderId="27" xfId="3" applyFont="1" applyFill="1" applyBorder="1" applyAlignment="1">
      <alignment horizontal="center" vertical="center" wrapText="1"/>
    </xf>
    <xf numFmtId="0" fontId="45" fillId="4" borderId="30" xfId="3" applyFont="1" applyFill="1" applyBorder="1" applyAlignment="1">
      <alignment horizontal="center" vertical="center" wrapText="1"/>
    </xf>
    <xf numFmtId="0" fontId="45" fillId="4" borderId="33" xfId="3" applyFont="1" applyFill="1" applyBorder="1" applyAlignment="1">
      <alignment horizontal="center" vertical="center" wrapText="1"/>
    </xf>
    <xf numFmtId="0" fontId="44" fillId="4" borderId="11" xfId="3" applyFont="1" applyFill="1" applyBorder="1" applyAlignment="1">
      <alignment horizontal="center" vertical="center" wrapText="1"/>
    </xf>
    <xf numFmtId="0" fontId="44" fillId="4" borderId="12" xfId="3" applyFont="1" applyFill="1" applyBorder="1" applyAlignment="1">
      <alignment horizontal="center" vertical="center" wrapText="1"/>
    </xf>
    <xf numFmtId="0" fontId="44" fillId="4" borderId="13" xfId="3" applyFont="1" applyFill="1" applyBorder="1" applyAlignment="1">
      <alignment horizontal="center" vertical="center" wrapText="1"/>
    </xf>
    <xf numFmtId="0" fontId="44" fillId="4" borderId="28" xfId="3" applyFont="1" applyFill="1" applyBorder="1" applyAlignment="1">
      <alignment horizontal="center" vertical="center" wrapText="1"/>
    </xf>
    <xf numFmtId="0" fontId="46" fillId="3" borderId="34" xfId="3" applyFont="1" applyFill="1" applyBorder="1" applyAlignment="1">
      <alignment horizontal="left" vertical="center"/>
    </xf>
    <xf numFmtId="0" fontId="46" fillId="3" borderId="1" xfId="3" applyFont="1" applyFill="1" applyBorder="1" applyAlignment="1">
      <alignment horizontal="left" vertical="center"/>
    </xf>
    <xf numFmtId="0" fontId="46" fillId="3" borderId="38" xfId="3" applyFont="1" applyFill="1" applyBorder="1" applyAlignment="1">
      <alignment horizontal="left" vertical="center"/>
    </xf>
    <xf numFmtId="0" fontId="46" fillId="3" borderId="44" xfId="3" applyFont="1" applyFill="1" applyBorder="1" applyAlignment="1">
      <alignment horizontal="left" vertical="center"/>
    </xf>
    <xf numFmtId="0" fontId="48" fillId="4" borderId="71" xfId="3" applyFont="1" applyFill="1" applyBorder="1" applyAlignment="1">
      <alignment horizontal="center" vertical="center" wrapText="1"/>
    </xf>
    <xf numFmtId="0" fontId="48" fillId="4" borderId="72" xfId="3" applyFont="1" applyFill="1" applyBorder="1" applyAlignment="1">
      <alignment horizontal="center" vertical="center" wrapText="1"/>
    </xf>
    <xf numFmtId="0" fontId="44" fillId="6" borderId="28" xfId="3" applyFont="1" applyFill="1" applyBorder="1" applyAlignment="1">
      <alignment horizontal="center" vertical="center" wrapText="1"/>
    </xf>
    <xf numFmtId="0" fontId="44" fillId="6" borderId="8" xfId="3" applyFont="1" applyFill="1" applyBorder="1" applyAlignment="1">
      <alignment horizontal="center" vertical="center" wrapText="1"/>
    </xf>
    <xf numFmtId="0" fontId="2" fillId="0" borderId="0" xfId="3" applyAlignment="1">
      <alignment horizontal="left"/>
    </xf>
    <xf numFmtId="0" fontId="35" fillId="0" borderId="0" xfId="3" applyFont="1" applyAlignment="1">
      <alignment horizontal="left" vertical="center" wrapText="1"/>
    </xf>
    <xf numFmtId="0" fontId="35" fillId="0" borderId="12" xfId="3" applyFont="1" applyBorder="1" applyAlignment="1">
      <alignment horizontal="left" vertical="center" wrapText="1"/>
    </xf>
    <xf numFmtId="0" fontId="39" fillId="5" borderId="23" xfId="3" applyFont="1" applyFill="1" applyBorder="1" applyAlignment="1">
      <alignment horizontal="center" vertical="center" wrapText="1"/>
    </xf>
    <xf numFmtId="0" fontId="39" fillId="5" borderId="24" xfId="3" applyFont="1" applyFill="1" applyBorder="1" applyAlignment="1">
      <alignment horizontal="center" vertical="center" wrapText="1"/>
    </xf>
    <xf numFmtId="0" fontId="39" fillId="5" borderId="31" xfId="3" applyFont="1" applyFill="1" applyBorder="1" applyAlignment="1">
      <alignment horizontal="center" vertical="center" wrapText="1"/>
    </xf>
    <xf numFmtId="0" fontId="44" fillId="6" borderId="7" xfId="3" applyFont="1" applyFill="1" applyBorder="1" applyAlignment="1">
      <alignment horizontal="center" vertical="center" wrapText="1"/>
    </xf>
    <xf numFmtId="0" fontId="44" fillId="6" borderId="23" xfId="3" applyFont="1" applyFill="1" applyBorder="1" applyAlignment="1">
      <alignment horizontal="center" vertical="center" wrapText="1"/>
    </xf>
    <xf numFmtId="0" fontId="44" fillId="6" borderId="24" xfId="3" applyFont="1" applyFill="1" applyBorder="1" applyAlignment="1">
      <alignment horizontal="center" vertical="center" wrapText="1"/>
    </xf>
    <xf numFmtId="0" fontId="44" fillId="6" borderId="31" xfId="3" applyFont="1" applyFill="1" applyBorder="1" applyAlignment="1">
      <alignment horizontal="center" vertical="center" wrapText="1"/>
    </xf>
    <xf numFmtId="0" fontId="43" fillId="6" borderId="23" xfId="3" applyFont="1" applyFill="1" applyBorder="1" applyAlignment="1">
      <alignment horizontal="center" vertical="center" wrapText="1"/>
    </xf>
    <xf numFmtId="0" fontId="43" fillId="6" borderId="24" xfId="3" applyFont="1" applyFill="1" applyBorder="1" applyAlignment="1">
      <alignment horizontal="center" vertical="center" wrapText="1"/>
    </xf>
    <xf numFmtId="0" fontId="43" fillId="6" borderId="31" xfId="3" applyFont="1" applyFill="1" applyBorder="1" applyAlignment="1">
      <alignment horizontal="center" vertical="center" wrapText="1"/>
    </xf>
    <xf numFmtId="0" fontId="56" fillId="0" borderId="22" xfId="3" applyFont="1" applyBorder="1" applyAlignment="1">
      <alignment horizontal="left" vertical="center" wrapText="1"/>
    </xf>
    <xf numFmtId="0" fontId="56" fillId="0" borderId="0" xfId="3" applyFont="1" applyAlignment="1">
      <alignment horizontal="left" vertical="center" wrapText="1"/>
    </xf>
    <xf numFmtId="0" fontId="43" fillId="3" borderId="58" xfId="3" applyFont="1" applyFill="1" applyBorder="1" applyAlignment="1">
      <alignment horizontal="left" vertical="center" wrapText="1"/>
    </xf>
    <xf numFmtId="0" fontId="43" fillId="3" borderId="0" xfId="3" applyFont="1" applyFill="1" applyAlignment="1">
      <alignment horizontal="left" vertical="center" wrapText="1"/>
    </xf>
    <xf numFmtId="0" fontId="59" fillId="0" borderId="58" xfId="14" applyFont="1" applyBorder="1" applyAlignment="1">
      <alignment horizontal="left"/>
    </xf>
    <xf numFmtId="0" fontId="59" fillId="0" borderId="0" xfId="14" applyFont="1" applyAlignment="1">
      <alignment horizontal="left"/>
    </xf>
    <xf numFmtId="0" fontId="43" fillId="0" borderId="59" xfId="14" applyFont="1" applyBorder="1" applyAlignment="1">
      <alignment horizontal="center" vertical="center" wrapText="1"/>
    </xf>
    <xf numFmtId="0" fontId="43" fillId="0" borderId="61" xfId="14" applyFont="1" applyBorder="1" applyAlignment="1">
      <alignment horizontal="center" vertical="center" wrapText="1"/>
    </xf>
    <xf numFmtId="0" fontId="43" fillId="0" borderId="63" xfId="14" applyFont="1" applyBorder="1" applyAlignment="1">
      <alignment horizontal="center" vertical="center" wrapText="1"/>
    </xf>
    <xf numFmtId="0" fontId="43" fillId="0" borderId="67" xfId="14" applyFont="1" applyBorder="1" applyAlignment="1">
      <alignment horizontal="center" vertical="center" wrapText="1"/>
    </xf>
    <xf numFmtId="0" fontId="43" fillId="0" borderId="60" xfId="14" applyFont="1" applyBorder="1" applyAlignment="1">
      <alignment horizontal="center" vertical="center" wrapText="1"/>
    </xf>
    <xf numFmtId="0" fontId="43" fillId="0" borderId="62" xfId="14" applyFont="1" applyBorder="1" applyAlignment="1">
      <alignment horizontal="center" vertical="center" wrapText="1"/>
    </xf>
    <xf numFmtId="0" fontId="43" fillId="0" borderId="64" xfId="14" applyFont="1" applyBorder="1" applyAlignment="1">
      <alignment horizontal="center" vertical="center" wrapText="1"/>
    </xf>
    <xf numFmtId="0" fontId="43" fillId="0" borderId="68" xfId="14" applyFont="1" applyBorder="1" applyAlignment="1">
      <alignment horizontal="center" vertical="center" wrapText="1"/>
    </xf>
    <xf numFmtId="0" fontId="43" fillId="0" borderId="2" xfId="14" applyFont="1" applyBorder="1" applyAlignment="1">
      <alignment horizontal="center" vertical="center" wrapText="1"/>
    </xf>
    <xf numFmtId="0" fontId="39" fillId="0" borderId="65" xfId="3" applyFont="1" applyBorder="1" applyAlignment="1">
      <alignment horizontal="center" vertical="center"/>
    </xf>
    <xf numFmtId="0" fontId="39" fillId="0" borderId="66" xfId="3" applyFont="1" applyBorder="1" applyAlignment="1">
      <alignment horizontal="center" vertical="center"/>
    </xf>
    <xf numFmtId="0" fontId="39" fillId="0" borderId="12" xfId="3" applyFont="1" applyBorder="1" applyAlignment="1">
      <alignment horizontal="center" vertical="center"/>
    </xf>
    <xf numFmtId="0" fontId="39" fillId="0" borderId="13" xfId="3" applyFont="1" applyBorder="1" applyAlignment="1">
      <alignment horizontal="center" vertical="center"/>
    </xf>
    <xf numFmtId="0" fontId="33" fillId="0" borderId="65" xfId="3" applyFont="1" applyBorder="1" applyAlignment="1">
      <alignment horizontal="center" vertical="center" wrapText="1"/>
    </xf>
    <xf numFmtId="0" fontId="4" fillId="0" borderId="65" xfId="3" applyFont="1" applyBorder="1" applyAlignment="1">
      <alignment horizontal="center"/>
    </xf>
    <xf numFmtId="0" fontId="43" fillId="0" borderId="58" xfId="14" applyFont="1" applyBorder="1" applyAlignment="1">
      <alignment horizontal="center" vertical="center" wrapText="1"/>
    </xf>
    <xf numFmtId="0" fontId="43" fillId="0" borderId="11" xfId="14" applyFont="1" applyBorder="1" applyAlignment="1">
      <alignment horizontal="center" vertical="center" wrapText="1"/>
    </xf>
    <xf numFmtId="0" fontId="43" fillId="0" borderId="24" xfId="14" applyFont="1" applyBorder="1" applyAlignment="1">
      <alignment horizontal="center" vertical="center" wrapText="1"/>
    </xf>
    <xf numFmtId="0" fontId="43" fillId="0" borderId="31" xfId="14" applyFont="1" applyBorder="1" applyAlignment="1">
      <alignment horizontal="center" vertical="center" wrapText="1"/>
    </xf>
    <xf numFmtId="0" fontId="39" fillId="0" borderId="69" xfId="3" applyFont="1" applyBorder="1" applyAlignment="1">
      <alignment horizontal="center" vertical="center"/>
    </xf>
    <xf numFmtId="0" fontId="39" fillId="0" borderId="11" xfId="3" applyFont="1" applyBorder="1" applyAlignment="1">
      <alignment horizontal="center" vertical="center"/>
    </xf>
    <xf numFmtId="0" fontId="43" fillId="0" borderId="23" xfId="14" applyFont="1" applyBorder="1" applyAlignment="1">
      <alignment horizontal="center" vertical="center" wrapText="1"/>
    </xf>
    <xf numFmtId="0" fontId="43" fillId="0" borderId="70" xfId="14" applyFont="1" applyBorder="1" applyAlignment="1">
      <alignment horizontal="center" vertical="center" wrapText="1"/>
    </xf>
    <xf numFmtId="0" fontId="58" fillId="0" borderId="0" xfId="3" applyFont="1" applyAlignment="1">
      <alignment horizontal="left" vertical="center" wrapText="1"/>
    </xf>
    <xf numFmtId="0" fontId="2" fillId="0" borderId="65" xfId="3" applyBorder="1" applyAlignment="1">
      <alignment horizontal="center"/>
    </xf>
  </cellXfs>
  <cellStyles count="24">
    <cellStyle name="Comma" xfId="1" builtinId="3"/>
    <cellStyle name="Comma 11" xfId="17"/>
    <cellStyle name="Comma 12" xfId="8"/>
    <cellStyle name="Comma 2 2" xfId="9"/>
    <cellStyle name="Comma 3 5" xfId="11"/>
    <cellStyle name="Comma 6" xfId="21"/>
    <cellStyle name="Comma 7" xfId="22"/>
    <cellStyle name="Currency 2 5" xfId="13"/>
    <cellStyle name="Hyperlink" xfId="4" builtinId="8"/>
    <cellStyle name="Normal" xfId="0" builtinId="0"/>
    <cellStyle name="Normal 15" xfId="15"/>
    <cellStyle name="Normal 2" xfId="3"/>
    <cellStyle name="Normal 2 2" xfId="6"/>
    <cellStyle name="Normal 2 5" xfId="16"/>
    <cellStyle name="Normal 3" xfId="23"/>
    <cellStyle name="Normal 3 2 2" xfId="14"/>
    <cellStyle name="Normal 3 7" xfId="5"/>
    <cellStyle name="Normal 3 9" xfId="12"/>
    <cellStyle name="Normal 9" xfId="19"/>
    <cellStyle name="Percent" xfId="2" builtinId="5"/>
    <cellStyle name="Percent 2 3" xfId="10"/>
    <cellStyle name="Percent 5" xfId="20"/>
    <cellStyle name="Percent 7" xfId="18"/>
    <cellStyle name="Percent 8"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holtzma/Downloads/FCFBW%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frink/AppData/Local/Microsoft/Windows/INetCache/Content.Outlook/FBDDMT3Z/FCFSM%20(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holtzma/Downloads/FCFSM%2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pelosi/AppData/Local/Microsoft/Windows/INetCache/Content.Outlook/JSF81BG5/EG%20Fund%20Revenue%20Alt%20Sort%20New%20for%20FY19%20JUNE%20v%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p.nyumc.org/Health%20Plan%20COE/IT%20Strategy/app%20assessment/CF%20IT%20Application%20Assessment%20Tool%20083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pelosi/Downloads/2021%20Six-Year%20Plan%20Part%20I%20(Summary%20Version)-6.2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partments"/>
      <sheetName val="Orgs"/>
      <sheetName val="Tables"/>
    </sheetNames>
    <sheetDataSet>
      <sheetData sheetId="0"/>
      <sheetData sheetId="1"/>
      <sheetData sheetId="2"/>
      <sheetData sheetId="3">
        <row r="3">
          <cell r="F3" t="str">
            <v>SELECT</v>
          </cell>
        </row>
        <row r="4">
          <cell r="F4" t="str">
            <v>Arlington</v>
          </cell>
        </row>
        <row r="5">
          <cell r="F5" t="str">
            <v>Fairfax</v>
          </cell>
        </row>
        <row r="6">
          <cell r="F6" t="str">
            <v>Herndon (CIT)</v>
          </cell>
        </row>
        <row r="7">
          <cell r="F7" t="str">
            <v>Loudoun</v>
          </cell>
        </row>
        <row r="8">
          <cell r="F8" t="str">
            <v>Prince William</v>
          </cell>
        </row>
        <row r="9">
          <cell r="F9" t="str">
            <v>Ras-al-Khaimah</v>
          </cell>
        </row>
        <row r="10">
          <cell r="F10" t="str">
            <v>Other</v>
          </cell>
        </row>
        <row r="30">
          <cell r="F30">
            <v>1</v>
          </cell>
        </row>
        <row r="31">
          <cell r="F31">
            <v>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Orgs"/>
      <sheetName val="Departments"/>
      <sheetName val="Tables"/>
    </sheetNames>
    <sheetDataSet>
      <sheetData sheetId="0"/>
      <sheetData sheetId="1">
        <row r="2">
          <cell r="A2">
            <v>200297</v>
          </cell>
        </row>
      </sheetData>
      <sheetData sheetId="2"/>
      <sheetData sheetId="3">
        <row r="3">
          <cell r="F3" t="str">
            <v>SELECT</v>
          </cell>
        </row>
        <row r="23">
          <cell r="F23" t="str">
            <v>SELECT</v>
          </cell>
        </row>
        <row r="24">
          <cell r="F24" t="str">
            <v>9-month</v>
          </cell>
        </row>
        <row r="25">
          <cell r="F25" t="str">
            <v>12-month</v>
          </cell>
        </row>
        <row r="26">
          <cell r="F26" t="str">
            <v>Summer Pay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Orgs"/>
      <sheetName val="Departments"/>
      <sheetName val="Tables"/>
    </sheetNames>
    <sheetDataSet>
      <sheetData sheetId="0"/>
      <sheetData sheetId="1"/>
      <sheetData sheetId="2"/>
      <sheetData sheetId="3">
        <row r="30">
          <cell r="F30">
            <v>1</v>
          </cell>
        </row>
        <row r="31">
          <cell r="F31">
            <v>2</v>
          </cell>
        </row>
        <row r="32">
          <cell r="F32">
            <v>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heet1"/>
      <sheetName val="Multiyear for projn"/>
      <sheetName val="parts 2,3"/>
      <sheetName val="fin aid"/>
      <sheetName val="waivers"/>
      <sheetName val="Multiyear"/>
      <sheetName val="Macro1"/>
      <sheetName val="Copy Multiyear for Ptable"/>
      <sheetName val="Ptable"/>
      <sheetName val="spring retention"/>
      <sheetName val="play with spring"/>
      <sheetName val="play with fall"/>
      <sheetName val="model comp sept"/>
      <sheetName val="tuit model recon sept"/>
      <sheetName val="oct act to disc lvl5"/>
      <sheetName val="oct rev bud to disc lvl5"/>
      <sheetName val="proj vs actual"/>
      <sheetName val="fy14 fin aid proj"/>
      <sheetName val="play with spring summary dave"/>
      <sheetName val="june cleanup entry"/>
      <sheetName val="Sheet1_(2)"/>
      <sheetName val="Multiyear_for_projn"/>
      <sheetName val="parts_2,3"/>
      <sheetName val="fin_aid"/>
      <sheetName val="Copy_Multiyear_for_Ptable"/>
      <sheetName val="spring_retention"/>
      <sheetName val="play_with_spring"/>
      <sheetName val="play_with_fall"/>
      <sheetName val="model_comp_sept"/>
      <sheetName val="tuit_model_recon_sept"/>
      <sheetName val="oct_act_to_disc_lvl5"/>
      <sheetName val="oct_rev_bud_to_disc_lvl5"/>
      <sheetName val="proj_vs_actual"/>
      <sheetName val="fy14_fin_aid_proj"/>
      <sheetName val="play_with_spring_summary_dave"/>
      <sheetName val="june_cleanup_entry"/>
    </sheetNames>
    <sheetDataSet>
      <sheetData sheetId="0"/>
      <sheetData sheetId="1"/>
      <sheetData sheetId="2"/>
      <sheetData sheetId="3"/>
      <sheetData sheetId="4"/>
      <sheetData sheetId="5"/>
      <sheetData sheetId="6"/>
      <sheetData sheetId="7">
        <row r="318">
          <cell r="A318" t="str">
            <v>Recover</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Overview"/>
      <sheetName val="Application"/>
      <sheetName val="Instructions (Functional Axis)"/>
      <sheetName val="Functional Criterion Guidelines"/>
      <sheetName val="Functional Adequacy "/>
      <sheetName val="Instructions (Technical Axis)"/>
      <sheetName val="Tech Criterion Guidelines"/>
      <sheetName val="Business Process"/>
      <sheetName val="App. to Bus. Process Mapping"/>
      <sheetName val="Owners"/>
      <sheetName val="Technical Adequacy"/>
      <sheetName val="Tech Graph (Key Apps)"/>
      <sheetName val="Tech Graph (All Apps)"/>
      <sheetName val="Overall Adequacy"/>
      <sheetName val="Investment Priority "/>
      <sheetName val="Overall Adequacy Results"/>
      <sheetName val="Tech_Adequacy Results"/>
      <sheetName val="Adequacy Weightings"/>
      <sheetName val="Investment Priority (Process)"/>
      <sheetName val="D2 - Evaluation Data"/>
      <sheetName val="D3 - Evaluation Results SS"/>
      <sheetName val="Ownership"/>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sheetData sheetId="16"/>
      <sheetData sheetId="17">
        <row r="21">
          <cell r="E21">
            <v>0.7</v>
          </cell>
        </row>
        <row r="22">
          <cell r="E22">
            <v>0.3</v>
          </cell>
        </row>
      </sheetData>
      <sheetData sheetId="18" refreshError="1"/>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stitution ID"/>
      <sheetName val="1-ISUG T&amp;F Increase Rate"/>
      <sheetName val="2-Tuit &amp; Oth NGF Rev"/>
      <sheetName val="2-Tuit &amp; Oth NGF Rev (Detail)"/>
      <sheetName val="2-Tuit&amp;Oth NGF Rev (Gross Only)"/>
      <sheetName val="3-Academic-Financial"/>
      <sheetName val="4-GF Request"/>
      <sheetName val="3-Academic-Financial (Detail)"/>
      <sheetName val="P&amp;L Fund (Compensation)"/>
      <sheetName val="5-Financial Aid"/>
      <sheetName val=" Tabs 2 &amp; 5 Unfunded Schlshp"/>
      <sheetName val="Tabs 2 &amp; 5 Disc &amp; waivers"/>
      <sheetName val="Tab 2 Tuition Rev Dtl"/>
      <sheetName val="Biennium Strategies 23-24"/>
    </sheetNames>
    <sheetDataSet>
      <sheetData sheetId="0"/>
      <sheetData sheetId="1">
        <row r="3">
          <cell r="C3" t="str">
            <v>George Mason University</v>
          </cell>
        </row>
      </sheetData>
      <sheetData sheetId="2"/>
      <sheetData sheetId="3"/>
      <sheetData sheetId="4">
        <row r="60">
          <cell r="E60">
            <v>539964601.34983587</v>
          </cell>
          <cell r="F60">
            <v>582533097.24363661</v>
          </cell>
          <cell r="G60">
            <v>626732873.07472193</v>
          </cell>
        </row>
      </sheetData>
      <sheetData sheetId="5"/>
      <sheetData sheetId="6"/>
      <sheetData sheetId="7">
        <row r="20">
          <cell r="E20" t="e">
            <v>#REF!</v>
          </cell>
          <cell r="H20" t="e">
            <v>#REF!</v>
          </cell>
        </row>
      </sheetData>
      <sheetData sheetId="8"/>
      <sheetData sheetId="9"/>
      <sheetData sheetId="10"/>
      <sheetData sheetId="11"/>
      <sheetData sheetId="12"/>
      <sheetData sheetId="13"/>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4"/>
  <sheetViews>
    <sheetView zoomScale="80" zoomScaleNormal="80" workbookViewId="0">
      <selection activeCell="B11" sqref="B11"/>
    </sheetView>
  </sheetViews>
  <sheetFormatPr defaultColWidth="155.90625" defaultRowHeight="14.5" x14ac:dyDescent="0.35"/>
  <cols>
    <col min="1" max="1" width="161.54296875" customWidth="1"/>
  </cols>
  <sheetData>
    <row r="1" spans="1:1" ht="21" customHeight="1" x14ac:dyDescent="0.35">
      <c r="A1" s="1" t="s">
        <v>0</v>
      </c>
    </row>
    <row r="2" spans="1:1" ht="21" customHeight="1" x14ac:dyDescent="0.35">
      <c r="A2" s="1" t="s">
        <v>1</v>
      </c>
    </row>
    <row r="3" spans="1:1" ht="21" customHeight="1" x14ac:dyDescent="0.35">
      <c r="A3" s="2" t="s">
        <v>2</v>
      </c>
    </row>
    <row r="4" spans="1:1" ht="16.399999999999999" customHeight="1" x14ac:dyDescent="0.35">
      <c r="A4" s="3"/>
    </row>
    <row r="5" spans="1:1" ht="21" customHeight="1" x14ac:dyDescent="0.35">
      <c r="A5" s="4" t="s">
        <v>3</v>
      </c>
    </row>
    <row r="6" spans="1:1" s="6" customFormat="1" ht="92.15" customHeight="1" x14ac:dyDescent="0.35">
      <c r="A6" s="5" t="s">
        <v>4</v>
      </c>
    </row>
    <row r="7" spans="1:1" s="7" customFormat="1" ht="21" customHeight="1" x14ac:dyDescent="0.35">
      <c r="A7" s="4" t="s">
        <v>5</v>
      </c>
    </row>
    <row r="8" spans="1:1" s="6" customFormat="1" ht="75" customHeight="1" x14ac:dyDescent="0.35">
      <c r="A8" s="8" t="s">
        <v>6</v>
      </c>
    </row>
    <row r="9" spans="1:1" s="6" customFormat="1" ht="61.4" customHeight="1" thickBot="1" x14ac:dyDescent="0.4">
      <c r="A9" s="9" t="s">
        <v>7</v>
      </c>
    </row>
    <row r="10" spans="1:1" s="6" customFormat="1" ht="33" customHeight="1" thickBot="1" x14ac:dyDescent="0.4">
      <c r="A10" s="10" t="s">
        <v>8</v>
      </c>
    </row>
    <row r="11" spans="1:1" s="6" customFormat="1" ht="23.75" customHeight="1" x14ac:dyDescent="0.35">
      <c r="A11" s="11" t="s">
        <v>9</v>
      </c>
    </row>
    <row r="12" spans="1:1" s="6" customFormat="1" ht="57" customHeight="1" x14ac:dyDescent="0.35">
      <c r="A12" s="12" t="s">
        <v>10</v>
      </c>
    </row>
    <row r="13" spans="1:1" s="13" customFormat="1" ht="21" customHeight="1" x14ac:dyDescent="0.35">
      <c r="A13" s="11" t="s">
        <v>11</v>
      </c>
    </row>
    <row r="14" spans="1:1" s="6" customFormat="1" ht="60.65" customHeight="1" x14ac:dyDescent="0.35">
      <c r="A14" s="12" t="s">
        <v>12</v>
      </c>
    </row>
    <row r="15" spans="1:1" s="13" customFormat="1" ht="21" customHeight="1" x14ac:dyDescent="0.35">
      <c r="A15" s="11" t="s">
        <v>13</v>
      </c>
    </row>
    <row r="16" spans="1:1" s="6" customFormat="1" ht="163.5" customHeight="1" x14ac:dyDescent="0.35">
      <c r="A16" s="8" t="s">
        <v>14</v>
      </c>
    </row>
    <row r="17" spans="1:1" s="6" customFormat="1" ht="37.5" customHeight="1" x14ac:dyDescent="0.35">
      <c r="A17" s="14" t="s">
        <v>15</v>
      </c>
    </row>
    <row r="18" spans="1:1" s="6" customFormat="1" ht="39.65" customHeight="1" x14ac:dyDescent="0.35">
      <c r="A18" s="15" t="s">
        <v>16</v>
      </c>
    </row>
    <row r="19" spans="1:1" s="6" customFormat="1" ht="21" customHeight="1" x14ac:dyDescent="0.35">
      <c r="A19" s="16" t="s">
        <v>17</v>
      </c>
    </row>
    <row r="20" spans="1:1" s="6" customFormat="1" ht="21" customHeight="1" x14ac:dyDescent="0.35">
      <c r="A20" s="16" t="s">
        <v>18</v>
      </c>
    </row>
    <row r="21" spans="1:1" s="6" customFormat="1" ht="21" customHeight="1" x14ac:dyDescent="0.35">
      <c r="A21" s="17" t="s">
        <v>19</v>
      </c>
    </row>
    <row r="22" spans="1:1" s="6" customFormat="1" ht="127.4" customHeight="1" x14ac:dyDescent="0.35">
      <c r="A22" s="5" t="s">
        <v>20</v>
      </c>
    </row>
    <row r="23" spans="1:1" s="6" customFormat="1" ht="21" customHeight="1" x14ac:dyDescent="0.35">
      <c r="A23" s="11" t="s">
        <v>21</v>
      </c>
    </row>
    <row r="24" spans="1:1" s="6" customFormat="1" ht="70.5" customHeight="1" x14ac:dyDescent="0.35">
      <c r="A24" s="12" t="s">
        <v>22</v>
      </c>
    </row>
    <row r="25" spans="1:1" s="19" customFormat="1" ht="21" customHeight="1" x14ac:dyDescent="0.35">
      <c r="A25" s="18" t="s">
        <v>23</v>
      </c>
    </row>
    <row r="26" spans="1:1" s="6" customFormat="1" ht="97.5" customHeight="1" x14ac:dyDescent="0.35">
      <c r="A26" s="20" t="s">
        <v>24</v>
      </c>
    </row>
    <row r="27" spans="1:1" s="13" customFormat="1" ht="21" customHeight="1" x14ac:dyDescent="0.35">
      <c r="A27" s="11" t="s">
        <v>25</v>
      </c>
    </row>
    <row r="28" spans="1:1" s="6" customFormat="1" ht="38.75" customHeight="1" x14ac:dyDescent="0.35">
      <c r="A28" s="12" t="s">
        <v>26</v>
      </c>
    </row>
    <row r="29" spans="1:1" s="6" customFormat="1" ht="69" customHeight="1" x14ac:dyDescent="0.35">
      <c r="A29" s="12" t="s">
        <v>27</v>
      </c>
    </row>
    <row r="30" spans="1:1" s="13" customFormat="1" ht="51.65" customHeight="1" x14ac:dyDescent="0.35">
      <c r="A30" s="5" t="s">
        <v>28</v>
      </c>
    </row>
    <row r="31" spans="1:1" s="13" customFormat="1" ht="21" customHeight="1" x14ac:dyDescent="0.35">
      <c r="A31" s="21" t="s">
        <v>29</v>
      </c>
    </row>
    <row r="32" spans="1:1" ht="21" customHeight="1" x14ac:dyDescent="0.35">
      <c r="A32" s="22" t="s">
        <v>30</v>
      </c>
    </row>
    <row r="33" spans="1:1" ht="21" customHeight="1" x14ac:dyDescent="0.35">
      <c r="A33" s="22" t="s">
        <v>31</v>
      </c>
    </row>
    <row r="34" spans="1:1" s="6" customFormat="1" ht="21" customHeight="1" x14ac:dyDescent="0.35">
      <c r="A34" s="22" t="s">
        <v>32</v>
      </c>
    </row>
    <row r="35" spans="1:1" s="6" customFormat="1" ht="21" customHeight="1" x14ac:dyDescent="0.35">
      <c r="A35" s="22" t="s">
        <v>33</v>
      </c>
    </row>
    <row r="36" spans="1:1" s="6" customFormat="1" ht="21" customHeight="1" x14ac:dyDescent="0.35">
      <c r="A36" s="22" t="s">
        <v>34</v>
      </c>
    </row>
    <row r="37" spans="1:1" s="6" customFormat="1" ht="21" customHeight="1" x14ac:dyDescent="0.35">
      <c r="A37" s="11" t="s">
        <v>35</v>
      </c>
    </row>
    <row r="38" spans="1:1" s="13" customFormat="1" ht="21" customHeight="1" x14ac:dyDescent="0.35">
      <c r="A38" s="23" t="s">
        <v>36</v>
      </c>
    </row>
    <row r="39" spans="1:1" s="25" customFormat="1" ht="145.4" customHeight="1" x14ac:dyDescent="0.35">
      <c r="A39" s="24" t="s">
        <v>37</v>
      </c>
    </row>
    <row r="40" spans="1:1" s="25" customFormat="1" ht="57.65" customHeight="1" x14ac:dyDescent="0.35">
      <c r="A40" s="24" t="s">
        <v>38</v>
      </c>
    </row>
    <row r="41" spans="1:1" s="25" customFormat="1" ht="64.400000000000006" customHeight="1" x14ac:dyDescent="0.35">
      <c r="A41" s="24" t="s">
        <v>39</v>
      </c>
    </row>
    <row r="42" spans="1:1" s="25" customFormat="1" ht="93" customHeight="1" x14ac:dyDescent="0.35">
      <c r="A42" s="24" t="s">
        <v>40</v>
      </c>
    </row>
    <row r="43" spans="1:1" s="25" customFormat="1" ht="28.4" customHeight="1" x14ac:dyDescent="0.35">
      <c r="A43" s="24" t="s">
        <v>41</v>
      </c>
    </row>
    <row r="44" spans="1:1" s="25" customFormat="1" ht="26.15" customHeight="1" x14ac:dyDescent="0.35">
      <c r="A44" s="26" t="s">
        <v>42</v>
      </c>
    </row>
    <row r="45" spans="1:1" s="25" customFormat="1" ht="36" customHeight="1" x14ac:dyDescent="0.35">
      <c r="A45" s="24" t="s">
        <v>43</v>
      </c>
    </row>
    <row r="46" spans="1:1" s="25" customFormat="1" ht="20.25" customHeight="1" x14ac:dyDescent="0.35">
      <c r="A46" s="24" t="s">
        <v>44</v>
      </c>
    </row>
    <row r="47" spans="1:1" s="25" customFormat="1" ht="21.65" customHeight="1" x14ac:dyDescent="0.35">
      <c r="A47" s="24" t="s">
        <v>45</v>
      </c>
    </row>
    <row r="48" spans="1:1" s="25" customFormat="1" ht="24.65" customHeight="1" x14ac:dyDescent="0.35">
      <c r="A48" s="26" t="s">
        <v>46</v>
      </c>
    </row>
    <row r="49" spans="1:1" s="25" customFormat="1" ht="17.75" customHeight="1" x14ac:dyDescent="0.35">
      <c r="A49" s="26" t="s">
        <v>47</v>
      </c>
    </row>
    <row r="50" spans="1:1" s="25" customFormat="1" ht="35.15" customHeight="1" x14ac:dyDescent="0.35">
      <c r="A50" s="26" t="s">
        <v>48</v>
      </c>
    </row>
    <row r="51" spans="1:1" s="25" customFormat="1" ht="57" customHeight="1" x14ac:dyDescent="0.35">
      <c r="A51" s="26" t="s">
        <v>49</v>
      </c>
    </row>
    <row r="52" spans="1:1" s="25" customFormat="1" ht="62.15" customHeight="1" x14ac:dyDescent="0.35">
      <c r="A52" s="26" t="s">
        <v>50</v>
      </c>
    </row>
    <row r="53" spans="1:1" s="25" customFormat="1" ht="122.15" customHeight="1" x14ac:dyDescent="0.35">
      <c r="A53" s="26" t="s">
        <v>51</v>
      </c>
    </row>
    <row r="54" spans="1:1" s="25" customFormat="1" ht="69.650000000000006" customHeight="1" x14ac:dyDescent="0.35">
      <c r="A54" s="26" t="s">
        <v>52</v>
      </c>
    </row>
    <row r="55" spans="1:1" s="25" customFormat="1" ht="24" customHeight="1" x14ac:dyDescent="0.35">
      <c r="A55" s="26" t="s">
        <v>53</v>
      </c>
    </row>
    <row r="56" spans="1:1" s="25" customFormat="1" ht="23.15" customHeight="1" x14ac:dyDescent="0.35">
      <c r="A56" s="26" t="s">
        <v>54</v>
      </c>
    </row>
    <row r="57" spans="1:1" s="6" customFormat="1" ht="87" x14ac:dyDescent="0.35">
      <c r="A57" s="26" t="s">
        <v>55</v>
      </c>
    </row>
    <row r="58" spans="1:1" s="6" customFormat="1" ht="51.65" customHeight="1" x14ac:dyDescent="0.35">
      <c r="A58" s="26" t="s">
        <v>56</v>
      </c>
    </row>
    <row r="59" spans="1:1" s="6" customFormat="1" ht="89.75" customHeight="1" x14ac:dyDescent="0.35">
      <c r="A59" s="26" t="s">
        <v>57</v>
      </c>
    </row>
    <row r="60" spans="1:1" s="6" customFormat="1" ht="32.75" customHeight="1" x14ac:dyDescent="0.35">
      <c r="A60" s="26" t="s">
        <v>58</v>
      </c>
    </row>
    <row r="61" spans="1:1" ht="15.5" hidden="1" x14ac:dyDescent="0.35">
      <c r="A61" s="27"/>
    </row>
    <row r="62" spans="1:1" ht="15.5" hidden="1" x14ac:dyDescent="0.35">
      <c r="A62" s="27"/>
    </row>
    <row r="63" spans="1:1" ht="15.5" hidden="1" x14ac:dyDescent="0.35">
      <c r="A63" s="27"/>
    </row>
    <row r="64" spans="1:1" s="28" customFormat="1" ht="15.5" x14ac:dyDescent="0.3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
  <sheetViews>
    <sheetView tabSelected="1" zoomScale="80" zoomScaleNormal="80" workbookViewId="0">
      <selection activeCell="B11" sqref="B11"/>
    </sheetView>
  </sheetViews>
  <sheetFormatPr defaultColWidth="8.08984375" defaultRowHeight="12.5" x14ac:dyDescent="0.25"/>
  <cols>
    <col min="1" max="4" width="8.08984375" style="31"/>
    <col min="5" max="5" width="16.54296875" style="31" customWidth="1"/>
    <col min="6" max="16384" width="8.08984375" style="31"/>
  </cols>
  <sheetData>
    <row r="1" spans="1:19" s="29" customFormat="1" ht="30" customHeight="1" x14ac:dyDescent="0.35">
      <c r="A1" s="219" t="s">
        <v>59</v>
      </c>
      <c r="B1" s="219"/>
      <c r="C1" s="219"/>
      <c r="D1" s="219"/>
      <c r="E1" s="219"/>
      <c r="F1" s="219"/>
      <c r="G1" s="219"/>
      <c r="H1" s="219"/>
      <c r="I1" s="219"/>
      <c r="J1" s="219"/>
      <c r="K1" s="219"/>
      <c r="L1" s="219"/>
      <c r="M1" s="219"/>
      <c r="N1" s="219"/>
      <c r="O1" s="219"/>
      <c r="P1" s="219"/>
      <c r="Q1" s="219"/>
    </row>
    <row r="2" spans="1:19" s="29" customFormat="1" ht="30" customHeight="1" thickBot="1" x14ac:dyDescent="0.4">
      <c r="A2" s="220" t="s">
        <v>60</v>
      </c>
      <c r="B2" s="220"/>
      <c r="C2" s="220"/>
      <c r="D2" s="220"/>
      <c r="E2" s="220"/>
      <c r="F2" s="184"/>
      <c r="G2" s="184"/>
      <c r="H2" s="184"/>
      <c r="I2" s="184"/>
      <c r="J2" s="184"/>
      <c r="K2" s="184"/>
      <c r="L2" s="184"/>
      <c r="M2" s="184"/>
      <c r="N2" s="184"/>
      <c r="O2" s="184"/>
      <c r="P2" s="184"/>
    </row>
    <row r="3" spans="1:19" s="29" customFormat="1" ht="30" customHeight="1" thickBot="1" x14ac:dyDescent="0.4">
      <c r="A3" s="221" t="s">
        <v>61</v>
      </c>
      <c r="B3" s="221"/>
      <c r="C3" s="222" t="s">
        <v>62</v>
      </c>
      <c r="D3" s="223"/>
      <c r="E3" s="223"/>
      <c r="F3" s="223"/>
      <c r="G3" s="223"/>
      <c r="H3" s="223"/>
      <c r="I3" s="223"/>
      <c r="J3" s="223"/>
      <c r="K3" s="223"/>
      <c r="L3" s="223"/>
      <c r="M3" s="223"/>
      <c r="N3" s="223"/>
      <c r="O3" s="223"/>
      <c r="P3" s="223"/>
      <c r="Q3" s="223"/>
      <c r="R3" s="223"/>
      <c r="S3" s="224"/>
    </row>
    <row r="4" spans="1:19" s="29" customFormat="1" ht="30" customHeight="1" thickBot="1" x14ac:dyDescent="0.4">
      <c r="A4" s="221" t="s">
        <v>63</v>
      </c>
      <c r="B4" s="221"/>
      <c r="C4" s="221"/>
      <c r="D4" s="225"/>
      <c r="E4" s="226" t="s">
        <v>64</v>
      </c>
      <c r="F4" s="227"/>
      <c r="G4" s="227"/>
      <c r="H4" s="228"/>
      <c r="I4" s="30"/>
      <c r="J4" s="30"/>
      <c r="K4" s="30"/>
      <c r="L4" s="30"/>
      <c r="M4" s="30"/>
      <c r="N4" s="30"/>
      <c r="O4" s="30"/>
      <c r="P4" s="30"/>
      <c r="Q4" s="30"/>
      <c r="R4" s="30"/>
      <c r="S4" s="30"/>
    </row>
    <row r="5" spans="1:19" s="29" customFormat="1" ht="30" customHeight="1" thickBot="1" x14ac:dyDescent="0.4">
      <c r="A5" s="221" t="s">
        <v>65</v>
      </c>
      <c r="B5" s="221"/>
      <c r="C5" s="221"/>
      <c r="D5" s="221"/>
      <c r="E5" s="221"/>
      <c r="F5" s="221"/>
      <c r="G5" s="221"/>
      <c r="H5" s="30"/>
      <c r="I5" s="30"/>
      <c r="J5" s="30"/>
      <c r="K5" s="30"/>
      <c r="L5" s="30"/>
      <c r="M5" s="30"/>
      <c r="N5" s="30"/>
      <c r="O5" s="30"/>
      <c r="P5" s="30"/>
      <c r="Q5" s="30"/>
      <c r="R5" s="30"/>
      <c r="S5" s="30"/>
    </row>
    <row r="6" spans="1:19" s="29" customFormat="1" ht="30" customHeight="1" thickBot="1" x14ac:dyDescent="0.4">
      <c r="A6" s="215" t="s">
        <v>66</v>
      </c>
      <c r="B6" s="215"/>
      <c r="C6" s="215"/>
      <c r="D6" s="215"/>
      <c r="E6" s="215"/>
      <c r="F6" s="215"/>
      <c r="G6" s="215"/>
      <c r="H6" s="216" t="s">
        <v>67</v>
      </c>
      <c r="I6" s="217"/>
      <c r="J6" s="217"/>
      <c r="K6" s="217"/>
      <c r="L6" s="217"/>
      <c r="M6" s="217"/>
      <c r="N6" s="217"/>
      <c r="O6" s="217"/>
      <c r="P6" s="217"/>
      <c r="Q6" s="218"/>
      <c r="R6" s="30"/>
      <c r="S6" s="30"/>
    </row>
    <row r="7" spans="1:19" s="29" customFormat="1" ht="30" customHeight="1" thickBot="1" x14ac:dyDescent="0.4">
      <c r="A7" s="215" t="s">
        <v>68</v>
      </c>
      <c r="B7" s="215"/>
      <c r="C7" s="215"/>
      <c r="D7" s="215"/>
      <c r="E7" s="215"/>
      <c r="F7" s="215"/>
      <c r="G7" s="215"/>
      <c r="H7" s="229" t="s">
        <v>69</v>
      </c>
      <c r="I7" s="217"/>
      <c r="J7" s="217"/>
      <c r="K7" s="217"/>
      <c r="L7" s="217"/>
      <c r="M7" s="217"/>
      <c r="N7" s="217"/>
      <c r="O7" s="217"/>
      <c r="P7" s="217"/>
      <c r="Q7" s="218"/>
      <c r="R7" s="30"/>
      <c r="S7" s="30"/>
    </row>
    <row r="8" spans="1:19" s="29" customFormat="1" ht="30" customHeight="1" thickBot="1" x14ac:dyDescent="0.4">
      <c r="A8" s="215" t="s">
        <v>70</v>
      </c>
      <c r="B8" s="215"/>
      <c r="C8" s="215"/>
      <c r="D8" s="215"/>
      <c r="E8" s="215"/>
      <c r="F8" s="215"/>
      <c r="G8" s="215"/>
      <c r="H8" s="216" t="s">
        <v>71</v>
      </c>
      <c r="I8" s="217"/>
      <c r="J8" s="217"/>
      <c r="K8" s="217"/>
      <c r="L8" s="217"/>
      <c r="M8" s="217"/>
      <c r="N8" s="217"/>
      <c r="O8" s="217"/>
      <c r="P8" s="217"/>
      <c r="Q8" s="218"/>
      <c r="R8" s="30"/>
      <c r="S8" s="30"/>
    </row>
  </sheetData>
  <mergeCells count="13">
    <mergeCell ref="A8:G8"/>
    <mergeCell ref="H8:Q8"/>
    <mergeCell ref="A1:Q1"/>
    <mergeCell ref="A2:E2"/>
    <mergeCell ref="A3:B3"/>
    <mergeCell ref="C3:S3"/>
    <mergeCell ref="A4:D4"/>
    <mergeCell ref="E4:H4"/>
    <mergeCell ref="A5:G5"/>
    <mergeCell ref="A6:G6"/>
    <mergeCell ref="H6:Q6"/>
    <mergeCell ref="A7:G7"/>
    <mergeCell ref="H7:Q7"/>
  </mergeCells>
  <pageMargins left="0.7" right="0.7" top="0.75" bottom="0.75" header="0.3" footer="0.3"/>
  <pageSetup scale="52" orientation="portrait" horizontalDpi="1200" verticalDpi="1200" r:id="rId1"/>
  <headerFooter>
    <oddFooter>&amp;L2017 Six-Year Plan - Institution ID&amp;C&amp;P of &amp;N&amp;RSCHEV - 5/23/17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80" zoomScaleNormal="80" workbookViewId="0">
      <selection activeCell="A15" sqref="A15"/>
    </sheetView>
  </sheetViews>
  <sheetFormatPr defaultColWidth="8.90625" defaultRowHeight="12.5" x14ac:dyDescent="0.25"/>
  <cols>
    <col min="1" max="5" width="19.453125" style="31" customWidth="1"/>
    <col min="6" max="16384" width="8.90625" style="31"/>
  </cols>
  <sheetData>
    <row r="1" spans="1:5" ht="23" x14ac:dyDescent="0.5">
      <c r="A1" s="32" t="s">
        <v>72</v>
      </c>
      <c r="B1" s="33"/>
      <c r="C1" s="33"/>
      <c r="D1" s="33"/>
      <c r="E1" s="33"/>
    </row>
    <row r="2" spans="1:5" ht="22.5" customHeight="1" x14ac:dyDescent="0.25">
      <c r="A2" s="232" t="str">
        <f>'Institution ID'!C3</f>
        <v>George Mason University</v>
      </c>
      <c r="B2" s="232"/>
      <c r="C2" s="232"/>
      <c r="D2" s="232"/>
      <c r="E2" s="232"/>
    </row>
    <row r="3" spans="1:5" ht="16" thickBot="1" x14ac:dyDescent="0.4">
      <c r="A3" s="34"/>
      <c r="B3" s="34"/>
      <c r="C3" s="34"/>
      <c r="D3" s="34"/>
      <c r="E3" s="34"/>
    </row>
    <row r="4" spans="1:5" ht="85.5" customHeight="1" thickBot="1" x14ac:dyDescent="0.3">
      <c r="A4" s="233" t="s">
        <v>73</v>
      </c>
      <c r="B4" s="234"/>
      <c r="C4" s="234"/>
      <c r="D4" s="234"/>
      <c r="E4" s="235"/>
    </row>
    <row r="5" spans="1:5" ht="15.5" x14ac:dyDescent="0.35">
      <c r="A5" s="35"/>
      <c r="B5" s="35"/>
      <c r="C5" s="35"/>
      <c r="D5" s="35"/>
      <c r="E5" s="35"/>
    </row>
    <row r="6" spans="1:5" ht="18.5" thickBot="1" x14ac:dyDescent="0.45">
      <c r="A6" s="236" t="s">
        <v>74</v>
      </c>
      <c r="B6" s="236"/>
      <c r="C6" s="236"/>
      <c r="D6" s="236"/>
      <c r="E6" s="236"/>
    </row>
    <row r="7" spans="1:5" ht="16" thickBot="1" x14ac:dyDescent="0.4">
      <c r="A7" s="36" t="s">
        <v>75</v>
      </c>
      <c r="B7" s="230" t="s">
        <v>76</v>
      </c>
      <c r="C7" s="231"/>
      <c r="D7" s="230" t="s">
        <v>77</v>
      </c>
      <c r="E7" s="231"/>
    </row>
    <row r="8" spans="1:5" ht="31.5" thickBot="1" x14ac:dyDescent="0.4">
      <c r="A8" s="36" t="s">
        <v>78</v>
      </c>
      <c r="B8" s="36" t="s">
        <v>79</v>
      </c>
      <c r="C8" s="36" t="s">
        <v>80</v>
      </c>
      <c r="D8" s="36" t="s">
        <v>79</v>
      </c>
      <c r="E8" s="36" t="s">
        <v>80</v>
      </c>
    </row>
    <row r="9" spans="1:5" ht="16" thickBot="1" x14ac:dyDescent="0.4">
      <c r="A9" s="37">
        <v>9510</v>
      </c>
      <c r="B9" s="37">
        <v>9795</v>
      </c>
      <c r="C9" s="38">
        <f>IF(B9=0,"%",B9/A9-1)</f>
        <v>2.9968454258675115E-2</v>
      </c>
      <c r="D9" s="37">
        <v>10090</v>
      </c>
      <c r="E9" s="38">
        <f>IF(D9=0,"%",D9/B9-1)</f>
        <v>3.011740684022457E-2</v>
      </c>
    </row>
    <row r="10" spans="1:5" ht="15.5" x14ac:dyDescent="0.35">
      <c r="A10" s="39"/>
      <c r="B10" s="39"/>
      <c r="C10" s="40"/>
      <c r="E10" s="40"/>
    </row>
    <row r="11" spans="1:5" ht="15.5" x14ac:dyDescent="0.35">
      <c r="A11" s="35"/>
      <c r="B11" s="35"/>
    </row>
    <row r="12" spans="1:5" ht="18.5" thickBot="1" x14ac:dyDescent="0.45">
      <c r="A12" s="236" t="s">
        <v>81</v>
      </c>
      <c r="B12" s="236"/>
      <c r="C12" s="236"/>
      <c r="D12" s="236"/>
      <c r="E12" s="236"/>
    </row>
    <row r="13" spans="1:5" ht="16" thickBot="1" x14ac:dyDescent="0.4">
      <c r="A13" s="36" t="s">
        <v>75</v>
      </c>
      <c r="B13" s="230" t="s">
        <v>76</v>
      </c>
      <c r="C13" s="231"/>
      <c r="D13" s="230" t="s">
        <v>77</v>
      </c>
      <c r="E13" s="231"/>
    </row>
    <row r="14" spans="1:5" ht="31.5" thickBot="1" x14ac:dyDescent="0.4">
      <c r="A14" s="36" t="s">
        <v>78</v>
      </c>
      <c r="B14" s="36" t="s">
        <v>79</v>
      </c>
      <c r="C14" s="36" t="s">
        <v>80</v>
      </c>
      <c r="D14" s="36" t="s">
        <v>79</v>
      </c>
      <c r="E14" s="36" t="s">
        <v>80</v>
      </c>
    </row>
    <row r="15" spans="1:5" ht="16" thickBot="1" x14ac:dyDescent="0.4">
      <c r="A15" s="37">
        <v>3609</v>
      </c>
      <c r="B15" s="37">
        <v>3718</v>
      </c>
      <c r="C15" s="38">
        <f>IF(B15=0,"%",B15/A15-1)</f>
        <v>3.02022720975339E-2</v>
      </c>
      <c r="D15" s="37">
        <v>3830</v>
      </c>
      <c r="E15" s="38">
        <f>IF(D15=0,"%",D15/B15-1)</f>
        <v>3.0123722431414812E-2</v>
      </c>
    </row>
    <row r="18" spans="3:5" x14ac:dyDescent="0.25">
      <c r="C18" s="40"/>
      <c r="E18" s="40"/>
    </row>
  </sheetData>
  <mergeCells count="8">
    <mergeCell ref="B13:C13"/>
    <mergeCell ref="D13:E13"/>
    <mergeCell ref="A2:E2"/>
    <mergeCell ref="A4:E4"/>
    <mergeCell ref="A6:E6"/>
    <mergeCell ref="B7:C7"/>
    <mergeCell ref="D7:E7"/>
    <mergeCell ref="A12:E12"/>
  </mergeCells>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zoomScale="80" zoomScaleNormal="80" zoomScalePageLayoutView="150" workbookViewId="0">
      <pane xSplit="1" ySplit="5" topLeftCell="B6" activePane="bottomRight" state="frozen"/>
      <selection pane="topRight" activeCell="B11" sqref="B11"/>
      <selection pane="bottomLeft" activeCell="B11" sqref="B11"/>
      <selection pane="bottomRight" activeCell="F22" sqref="F22"/>
    </sheetView>
  </sheetViews>
  <sheetFormatPr defaultColWidth="8.08984375" defaultRowHeight="12.5" outlineLevelCol="1" x14ac:dyDescent="0.25"/>
  <cols>
    <col min="1" max="1" width="28.08984375" style="31" customWidth="1"/>
    <col min="2" max="2" width="19.453125" style="31" customWidth="1"/>
    <col min="3" max="3" width="20.54296875" style="31" customWidth="1"/>
    <col min="4" max="5" width="19.453125" style="31" customWidth="1"/>
    <col min="6" max="6" width="18.36328125" style="31" bestFit="1" customWidth="1"/>
    <col min="7" max="7" width="11.453125" style="31" hidden="1" customWidth="1" outlineLevel="1"/>
    <col min="8" max="22" width="0" style="31" hidden="1" customWidth="1" outlineLevel="1"/>
    <col min="23" max="23" width="8.08984375" style="31" collapsed="1"/>
    <col min="24" max="16384" width="8.08984375" style="31"/>
  </cols>
  <sheetData>
    <row r="1" spans="1:18" ht="20.149999999999999" customHeight="1" x14ac:dyDescent="0.25">
      <c r="A1" s="41" t="s">
        <v>82</v>
      </c>
      <c r="B1" s="41"/>
      <c r="C1" s="41"/>
      <c r="D1" s="41"/>
      <c r="E1" s="41"/>
    </row>
    <row r="2" spans="1:18" ht="20.149999999999999" customHeight="1" x14ac:dyDescent="0.25">
      <c r="A2" s="237" t="str">
        <f>'Institution ID'!C3</f>
        <v>George Mason University</v>
      </c>
      <c r="B2" s="237"/>
      <c r="C2" s="237"/>
      <c r="D2" s="237"/>
      <c r="E2" s="237"/>
    </row>
    <row r="3" spans="1:18" s="29" customFormat="1" ht="87.65" customHeight="1" x14ac:dyDescent="0.35">
      <c r="A3" s="238" t="s">
        <v>83</v>
      </c>
      <c r="B3" s="239"/>
      <c r="C3" s="239"/>
      <c r="D3" s="239"/>
      <c r="E3" s="240"/>
    </row>
    <row r="4" spans="1:18" ht="15" customHeight="1" x14ac:dyDescent="0.3">
      <c r="A4" s="241" t="s">
        <v>84</v>
      </c>
      <c r="B4" s="42" t="s">
        <v>85</v>
      </c>
      <c r="C4" s="42" t="s">
        <v>86</v>
      </c>
      <c r="D4" s="42" t="s">
        <v>87</v>
      </c>
      <c r="E4" s="42" t="s">
        <v>88</v>
      </c>
    </row>
    <row r="5" spans="1:18" ht="30" customHeight="1" x14ac:dyDescent="0.25">
      <c r="A5" s="241"/>
      <c r="B5" s="43" t="s">
        <v>89</v>
      </c>
      <c r="C5" s="43" t="s">
        <v>89</v>
      </c>
      <c r="D5" s="43" t="s">
        <v>90</v>
      </c>
      <c r="E5" s="43" t="s">
        <v>90</v>
      </c>
      <c r="G5" s="242" t="s">
        <v>91</v>
      </c>
      <c r="H5" s="243"/>
      <c r="I5" s="243"/>
      <c r="J5" s="243"/>
      <c r="K5" s="243"/>
      <c r="L5" s="243"/>
    </row>
    <row r="6" spans="1:18" ht="15" customHeight="1" x14ac:dyDescent="0.3">
      <c r="A6" s="44" t="s">
        <v>92</v>
      </c>
      <c r="B6" s="244"/>
      <c r="C6" s="244"/>
      <c r="D6" s="244"/>
      <c r="E6" s="244"/>
    </row>
    <row r="7" spans="1:18" ht="15" customHeight="1" x14ac:dyDescent="0.25">
      <c r="A7" s="45" t="s">
        <v>93</v>
      </c>
      <c r="B7" s="46">
        <v>203045313.79599264</v>
      </c>
      <c r="C7" s="46">
        <v>206882395.77338636</v>
      </c>
      <c r="D7" s="46">
        <v>218942778.37625358</v>
      </c>
      <c r="E7" s="46">
        <v>231663667.98378506</v>
      </c>
      <c r="G7" s="47">
        <f>+C7/B7-1</f>
        <v>1.8897663312973378E-2</v>
      </c>
      <c r="H7" s="47">
        <f t="shared" ref="H7:I12" si="0">+D7/C7-1</f>
        <v>5.829583787340642E-2</v>
      </c>
      <c r="I7" s="47">
        <f t="shared" si="0"/>
        <v>5.8101435004495272E-2</v>
      </c>
      <c r="J7" s="40"/>
      <c r="K7" s="48"/>
      <c r="L7" s="48"/>
      <c r="M7" s="48"/>
      <c r="N7" s="48"/>
    </row>
    <row r="8" spans="1:18" ht="15" customHeight="1" x14ac:dyDescent="0.25">
      <c r="A8" s="45" t="s">
        <v>94</v>
      </c>
      <c r="B8" s="46">
        <v>128424027.2</v>
      </c>
      <c r="C8" s="46">
        <v>149801676.43859494</v>
      </c>
      <c r="D8" s="46">
        <v>163354443.08643603</v>
      </c>
      <c r="E8" s="46">
        <v>175972223.9233216</v>
      </c>
      <c r="G8" s="47">
        <f t="shared" ref="G8:G12" si="1">+C8/B8-1</f>
        <v>0.16646144576437116</v>
      </c>
      <c r="H8" s="47">
        <f t="shared" si="0"/>
        <v>9.0471395047414527E-2</v>
      </c>
      <c r="I8" s="47">
        <f t="shared" si="0"/>
        <v>7.7241736425920804E-2</v>
      </c>
      <c r="K8" s="48"/>
      <c r="L8" s="48"/>
      <c r="M8" s="48"/>
      <c r="N8" s="48"/>
    </row>
    <row r="9" spans="1:18" ht="15" customHeight="1" x14ac:dyDescent="0.25">
      <c r="A9" s="45" t="s">
        <v>95</v>
      </c>
      <c r="B9" s="46">
        <v>43992628.246641085</v>
      </c>
      <c r="C9" s="46">
        <v>42168368.005889118</v>
      </c>
      <c r="D9" s="46">
        <v>45590472.160994023</v>
      </c>
      <c r="E9" s="46">
        <v>49435471.027714372</v>
      </c>
      <c r="G9" s="47">
        <f t="shared" si="1"/>
        <v>-4.1467407460277217E-2</v>
      </c>
      <c r="H9" s="47">
        <f t="shared" si="0"/>
        <v>8.115334590674661E-2</v>
      </c>
      <c r="I9" s="47">
        <f t="shared" si="0"/>
        <v>8.4337772443822789E-2</v>
      </c>
      <c r="K9" s="48" t="s">
        <v>96</v>
      </c>
      <c r="N9" s="48"/>
      <c r="R9" s="31" t="s">
        <v>97</v>
      </c>
    </row>
    <row r="10" spans="1:18" ht="15" customHeight="1" x14ac:dyDescent="0.25">
      <c r="A10" s="45" t="s">
        <v>98</v>
      </c>
      <c r="B10" s="46">
        <v>64554471.736022212</v>
      </c>
      <c r="C10" s="46">
        <v>73036583.576266915</v>
      </c>
      <c r="D10" s="46">
        <v>85836739.184901401</v>
      </c>
      <c r="E10" s="46">
        <v>100111499.56160884</v>
      </c>
      <c r="F10" s="49"/>
      <c r="G10" s="47">
        <f t="shared" si="1"/>
        <v>0.13139464412209856</v>
      </c>
      <c r="H10" s="47">
        <f t="shared" si="0"/>
        <v>0.17525676834634796</v>
      </c>
      <c r="I10" s="47">
        <f t="shared" si="0"/>
        <v>0.16630128907807284</v>
      </c>
      <c r="N10" s="48"/>
    </row>
    <row r="11" spans="1:18" ht="15" customHeight="1" x14ac:dyDescent="0.25">
      <c r="A11" s="45" t="s">
        <v>99</v>
      </c>
      <c r="B11" s="46">
        <v>2941925.3440979999</v>
      </c>
      <c r="C11" s="46">
        <v>5223916.5869799601</v>
      </c>
      <c r="D11" s="46">
        <v>5379127.8735567024</v>
      </c>
      <c r="E11" s="46">
        <v>5536416.4266219707</v>
      </c>
      <c r="G11" s="47">
        <f t="shared" si="1"/>
        <v>0.77567952139234975</v>
      </c>
      <c r="H11" s="47">
        <f t="shared" si="0"/>
        <v>2.9711670160199155E-2</v>
      </c>
      <c r="I11" s="47">
        <f t="shared" si="0"/>
        <v>2.9240530577174795E-2</v>
      </c>
      <c r="K11" s="48"/>
      <c r="L11" s="48"/>
      <c r="M11" s="48"/>
      <c r="N11" s="48"/>
    </row>
    <row r="12" spans="1:18" ht="15" customHeight="1" x14ac:dyDescent="0.25">
      <c r="A12" s="45" t="s">
        <v>100</v>
      </c>
      <c r="B12" s="46">
        <v>7060812.0815725429</v>
      </c>
      <c r="C12" s="46">
        <v>6541191.3078186093</v>
      </c>
      <c r="D12" s="46">
        <v>6730912.8107677503</v>
      </c>
      <c r="E12" s="46">
        <v>6915171.6884213155</v>
      </c>
      <c r="G12" s="47">
        <f t="shared" si="1"/>
        <v>-7.3592211172146982E-2</v>
      </c>
      <c r="H12" s="47">
        <f t="shared" si="0"/>
        <v>2.9004120812422762E-2</v>
      </c>
      <c r="I12" s="47">
        <f t="shared" si="0"/>
        <v>2.7375020719150989E-2</v>
      </c>
    </row>
    <row r="13" spans="1:18" ht="15" customHeight="1" x14ac:dyDescent="0.25">
      <c r="A13" s="45" t="s">
        <v>101</v>
      </c>
      <c r="B13" s="46">
        <v>0</v>
      </c>
      <c r="C13" s="46">
        <v>0</v>
      </c>
      <c r="D13" s="46">
        <v>0</v>
      </c>
      <c r="E13" s="46">
        <v>0</v>
      </c>
    </row>
    <row r="14" spans="1:18" ht="15" customHeight="1" x14ac:dyDescent="0.25">
      <c r="A14" s="45" t="s">
        <v>102</v>
      </c>
      <c r="B14" s="46">
        <v>0</v>
      </c>
      <c r="C14" s="46">
        <v>0</v>
      </c>
      <c r="D14" s="46">
        <v>0</v>
      </c>
      <c r="E14" s="46">
        <v>0</v>
      </c>
    </row>
    <row r="15" spans="1:18" ht="15" customHeight="1" x14ac:dyDescent="0.25">
      <c r="A15" s="45" t="s">
        <v>103</v>
      </c>
      <c r="B15" s="46">
        <v>0</v>
      </c>
      <c r="C15" s="46">
        <v>0</v>
      </c>
      <c r="D15" s="46">
        <v>0</v>
      </c>
      <c r="E15" s="46">
        <v>0</v>
      </c>
    </row>
    <row r="16" spans="1:18" ht="15" customHeight="1" x14ac:dyDescent="0.25">
      <c r="A16" s="45" t="s">
        <v>104</v>
      </c>
      <c r="B16" s="46">
        <v>0</v>
      </c>
      <c r="C16" s="46">
        <v>0</v>
      </c>
      <c r="D16" s="46">
        <v>0</v>
      </c>
      <c r="E16" s="46">
        <v>0</v>
      </c>
    </row>
    <row r="17" spans="1:17" ht="15" customHeight="1" x14ac:dyDescent="0.25">
      <c r="A17" s="45" t="s">
        <v>105</v>
      </c>
      <c r="B17" s="46">
        <v>0</v>
      </c>
      <c r="C17" s="46">
        <v>0</v>
      </c>
      <c r="D17" s="46">
        <v>0</v>
      </c>
      <c r="E17" s="46">
        <v>0</v>
      </c>
    </row>
    <row r="18" spans="1:17" ht="15" customHeight="1" x14ac:dyDescent="0.25">
      <c r="A18" s="45" t="s">
        <v>106</v>
      </c>
      <c r="B18" s="46">
        <v>0</v>
      </c>
      <c r="C18" s="46">
        <v>0</v>
      </c>
      <c r="D18" s="46">
        <v>0</v>
      </c>
      <c r="E18" s="46">
        <v>0</v>
      </c>
    </row>
    <row r="19" spans="1:17" ht="15" customHeight="1" x14ac:dyDescent="0.25">
      <c r="A19" s="45" t="s">
        <v>107</v>
      </c>
      <c r="B19" s="46">
        <v>0</v>
      </c>
      <c r="C19" s="46">
        <v>0</v>
      </c>
      <c r="D19" s="46">
        <v>0</v>
      </c>
      <c r="E19" s="46">
        <v>0</v>
      </c>
    </row>
    <row r="20" spans="1:17" ht="15" customHeight="1" x14ac:dyDescent="0.25">
      <c r="A20" s="45" t="s">
        <v>108</v>
      </c>
      <c r="B20" s="46">
        <v>0</v>
      </c>
      <c r="C20" s="46">
        <v>0</v>
      </c>
      <c r="D20" s="46">
        <v>0</v>
      </c>
      <c r="E20" s="46">
        <v>0</v>
      </c>
    </row>
    <row r="21" spans="1:17" ht="15" customHeight="1" x14ac:dyDescent="0.25">
      <c r="A21" s="50" t="s">
        <v>109</v>
      </c>
      <c r="B21" s="46">
        <v>49226759</v>
      </c>
      <c r="C21" s="46">
        <v>56310469.660899997</v>
      </c>
      <c r="D21" s="46">
        <v>56698623.750726998</v>
      </c>
      <c r="E21" s="46">
        <v>57098422.463248812</v>
      </c>
      <c r="F21" s="31" t="s">
        <v>110</v>
      </c>
      <c r="G21" s="47">
        <f t="shared" ref="G21:I21" si="2">+C21/B21-1</f>
        <v>0.14389959454572243</v>
      </c>
      <c r="H21" s="47">
        <f t="shared" si="2"/>
        <v>6.8931069508824105E-3</v>
      </c>
      <c r="I21" s="47">
        <f t="shared" si="2"/>
        <v>7.0512948300034406E-3</v>
      </c>
      <c r="J21" s="48"/>
      <c r="K21" s="48" t="s">
        <v>111</v>
      </c>
      <c r="L21" s="48"/>
      <c r="M21" s="48"/>
      <c r="N21" s="48"/>
      <c r="O21" s="48"/>
      <c r="P21" s="48"/>
      <c r="Q21" s="48"/>
    </row>
    <row r="22" spans="1:17" ht="15" customHeight="1" x14ac:dyDescent="0.25">
      <c r="A22" s="51" t="s">
        <v>112</v>
      </c>
      <c r="B22" s="52">
        <f>SUM(B7:B20)+B21</f>
        <v>499245937.4043265</v>
      </c>
      <c r="C22" s="52">
        <f>SUM(C7:C20)+C21</f>
        <v>539964601.34983587</v>
      </c>
      <c r="D22" s="52">
        <f>SUM(D7:D20)+D21</f>
        <v>582533097.24363661</v>
      </c>
      <c r="E22" s="52">
        <f>SUM(E7:E20)+E21</f>
        <v>626732873.07472193</v>
      </c>
      <c r="F22" s="49"/>
      <c r="K22" s="31" t="s">
        <v>113</v>
      </c>
    </row>
    <row r="23" spans="1:17" ht="15" customHeight="1" x14ac:dyDescent="0.25">
      <c r="A23" s="53"/>
      <c r="B23" s="54"/>
      <c r="C23" s="54"/>
      <c r="D23" s="54"/>
      <c r="E23" s="54"/>
    </row>
    <row r="24" spans="1:17" ht="15" customHeight="1" x14ac:dyDescent="0.25">
      <c r="A24" s="53"/>
      <c r="B24" s="54"/>
      <c r="C24" s="54"/>
      <c r="D24" s="54"/>
      <c r="E24" s="54"/>
    </row>
    <row r="25" spans="1:17" ht="15" customHeight="1" x14ac:dyDescent="0.3">
      <c r="A25" s="55"/>
      <c r="B25" s="56" t="s">
        <v>85</v>
      </c>
      <c r="C25" s="56" t="s">
        <v>86</v>
      </c>
      <c r="D25" s="56" t="s">
        <v>87</v>
      </c>
      <c r="E25" s="56" t="s">
        <v>88</v>
      </c>
    </row>
    <row r="26" spans="1:17" ht="29.25" customHeight="1" x14ac:dyDescent="0.3">
      <c r="A26" s="57" t="s">
        <v>114</v>
      </c>
      <c r="B26" s="58" t="s">
        <v>115</v>
      </c>
      <c r="C26" s="58" t="s">
        <v>115</v>
      </c>
      <c r="D26" s="58" t="s">
        <v>115</v>
      </c>
      <c r="E26" s="58" t="s">
        <v>115</v>
      </c>
    </row>
    <row r="27" spans="1:17" ht="15" customHeight="1" x14ac:dyDescent="0.25">
      <c r="A27" s="50" t="s">
        <v>116</v>
      </c>
      <c r="B27" s="46">
        <v>76447026</v>
      </c>
      <c r="C27" s="46">
        <v>78256424</v>
      </c>
      <c r="D27" s="46">
        <v>81975029</v>
      </c>
      <c r="E27" s="46">
        <v>85908425</v>
      </c>
      <c r="G27" s="47">
        <f t="shared" ref="G27:I28" si="3">+C27/B27-1</f>
        <v>2.3668651282785058E-2</v>
      </c>
      <c r="H27" s="47">
        <f t="shared" si="3"/>
        <v>4.7518207578715943E-2</v>
      </c>
      <c r="I27" s="47">
        <f t="shared" si="3"/>
        <v>4.7982855852359618E-2</v>
      </c>
      <c r="K27" s="48" t="s">
        <v>117</v>
      </c>
    </row>
    <row r="28" spans="1:17" ht="15" customHeight="1" x14ac:dyDescent="0.25">
      <c r="A28" s="50" t="s">
        <v>118</v>
      </c>
      <c r="B28" s="46">
        <v>37351538</v>
      </c>
      <c r="C28" s="46">
        <v>39549210</v>
      </c>
      <c r="D28" s="46">
        <v>42629116</v>
      </c>
      <c r="E28" s="46">
        <v>45925574</v>
      </c>
      <c r="G28" s="47">
        <f t="shared" si="3"/>
        <v>5.8837523638250122E-2</v>
      </c>
      <c r="H28" s="47">
        <f t="shared" si="3"/>
        <v>7.7875284993050409E-2</v>
      </c>
      <c r="I28" s="47">
        <f t="shared" si="3"/>
        <v>7.7328790960619509E-2</v>
      </c>
    </row>
    <row r="29" spans="1:17" ht="15" customHeight="1" x14ac:dyDescent="0.25">
      <c r="A29" s="50" t="s">
        <v>119</v>
      </c>
      <c r="B29" s="52">
        <f>B28+B27</f>
        <v>113798564</v>
      </c>
      <c r="C29" s="52">
        <f>C28+C27</f>
        <v>117805634</v>
      </c>
      <c r="D29" s="52">
        <f>D28+D27</f>
        <v>124604145</v>
      </c>
      <c r="E29" s="52">
        <f>E28+E27</f>
        <v>131833999</v>
      </c>
    </row>
    <row r="30" spans="1:17" ht="15" customHeight="1" x14ac:dyDescent="0.3">
      <c r="A30" s="59" t="s">
        <v>120</v>
      </c>
      <c r="B30" s="46">
        <v>182139857.28071693</v>
      </c>
      <c r="C30" s="46">
        <v>244601804</v>
      </c>
      <c r="D30" s="46">
        <v>262754545.07335812</v>
      </c>
      <c r="E30" s="46">
        <v>279389758.46506214</v>
      </c>
    </row>
    <row r="31" spans="1:17" ht="15" customHeight="1" x14ac:dyDescent="0.3">
      <c r="A31" s="60"/>
      <c r="B31" s="54"/>
      <c r="C31" s="54"/>
      <c r="D31" s="54"/>
      <c r="E31" s="54"/>
    </row>
    <row r="34" spans="1:5" ht="13" x14ac:dyDescent="0.3">
      <c r="A34" s="60"/>
      <c r="B34" s="61"/>
      <c r="C34" s="61"/>
      <c r="D34" s="61"/>
      <c r="E34" s="61"/>
    </row>
  </sheetData>
  <sheetProtection selectLockedCells="1"/>
  <mergeCells count="5">
    <mergeCell ref="A2:E2"/>
    <mergeCell ref="A3:E3"/>
    <mergeCell ref="A4:A5"/>
    <mergeCell ref="G5:L5"/>
    <mergeCell ref="B6:E6"/>
  </mergeCells>
  <pageMargins left="0.5" right="0" top="0" bottom="0" header="0" footer="0.1"/>
  <pageSetup orientation="landscape" r:id="rId1"/>
  <headerFooter alignWithMargins="0">
    <oddFooter>&amp;L2017 Six-Year Plan - Finance-Tuition and Fees &amp;C&amp;P of &amp;N&amp;RSCHEV - 5/23/17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64"/>
  <sheetViews>
    <sheetView zoomScale="80" zoomScaleNormal="80" workbookViewId="0"/>
  </sheetViews>
  <sheetFormatPr defaultColWidth="8.6328125" defaultRowHeight="12.5" outlineLevelCol="1" x14ac:dyDescent="0.25"/>
  <cols>
    <col min="1" max="1" width="9.36328125" style="63" customWidth="1"/>
    <col min="2" max="2" width="74.36328125" style="63" customWidth="1"/>
    <col min="3" max="3" width="11.08984375" style="63" customWidth="1"/>
    <col min="4" max="4" width="17.54296875" style="63" customWidth="1"/>
    <col min="5" max="5" width="14.54296875" style="63" customWidth="1"/>
    <col min="6" max="7" width="17.54296875" style="63" customWidth="1"/>
    <col min="8" max="8" width="17.453125" style="63" customWidth="1"/>
    <col min="9" max="9" width="22.36328125" style="63" customWidth="1"/>
    <col min="10" max="10" width="52.08984375" style="63" customWidth="1"/>
    <col min="11" max="11" width="26.36328125" style="63" customWidth="1"/>
    <col min="12" max="12" width="8.453125" style="63" customWidth="1"/>
    <col min="13" max="13" width="10.6328125" style="63" hidden="1" customWidth="1" outlineLevel="1"/>
    <col min="14" max="14" width="10.08984375" style="63" hidden="1" customWidth="1" outlineLevel="1"/>
    <col min="15" max="15" width="2.90625" style="63" hidden="1" customWidth="1" outlineLevel="1"/>
    <col min="16" max="31" width="8.6328125" style="63" hidden="1" customWidth="1" outlineLevel="1"/>
    <col min="32" max="32" width="0" style="63" hidden="1" customWidth="1" collapsed="1"/>
    <col min="33" max="33" width="0" style="63" hidden="1" customWidth="1"/>
    <col min="34" max="34" width="10.54296875" style="63" hidden="1" customWidth="1"/>
    <col min="35" max="36" width="0" style="63" hidden="1" customWidth="1"/>
    <col min="37" max="37" width="10.54296875" style="63" hidden="1" customWidth="1"/>
    <col min="38" max="54" width="0" style="63" hidden="1" customWidth="1"/>
    <col min="55" max="55" width="27.90625" style="63" customWidth="1"/>
    <col min="56" max="16384" width="8.6328125" style="63"/>
  </cols>
  <sheetData>
    <row r="1" spans="1:55" ht="20.149999999999999" customHeight="1" x14ac:dyDescent="0.25">
      <c r="A1" s="62" t="s">
        <v>121</v>
      </c>
      <c r="B1" s="62"/>
      <c r="C1" s="62"/>
      <c r="D1" s="62"/>
      <c r="E1" s="62"/>
      <c r="F1" s="62"/>
      <c r="G1" s="62"/>
      <c r="H1" s="62"/>
      <c r="I1" s="62"/>
    </row>
    <row r="2" spans="1:55" ht="20.149999999999999" customHeight="1" x14ac:dyDescent="0.25">
      <c r="A2" s="271" t="str">
        <f>'[6]Institution ID'!C3</f>
        <v>George Mason University</v>
      </c>
      <c r="B2" s="271"/>
      <c r="C2" s="271"/>
      <c r="D2" s="271"/>
      <c r="E2" s="271"/>
      <c r="F2" s="271"/>
      <c r="G2" s="271"/>
      <c r="H2" s="271"/>
      <c r="I2" s="271"/>
    </row>
    <row r="3" spans="1:55" s="66" customFormat="1" ht="20.149999999999999" customHeight="1" x14ac:dyDescent="0.35">
      <c r="A3" s="64" t="s">
        <v>122</v>
      </c>
      <c r="B3" s="65"/>
      <c r="C3" s="65"/>
      <c r="D3" s="65"/>
      <c r="E3" s="65"/>
      <c r="F3" s="65"/>
    </row>
    <row r="4" spans="1:55" s="67" customFormat="1" ht="30" customHeight="1" x14ac:dyDescent="0.35">
      <c r="A4" s="272" t="s">
        <v>123</v>
      </c>
      <c r="B4" s="272"/>
      <c r="C4" s="272"/>
      <c r="D4" s="272"/>
      <c r="E4" s="272"/>
      <c r="F4" s="272"/>
      <c r="G4" s="272"/>
      <c r="H4" s="272"/>
      <c r="I4" s="272"/>
      <c r="J4" s="272"/>
      <c r="K4" s="272"/>
    </row>
    <row r="5" spans="1:55" s="67" customFormat="1" ht="79.5" customHeight="1" thickBot="1" x14ac:dyDescent="0.4">
      <c r="A5" s="273"/>
      <c r="B5" s="273"/>
      <c r="C5" s="273"/>
      <c r="D5" s="273"/>
      <c r="E5" s="273"/>
      <c r="F5" s="273"/>
      <c r="G5" s="273"/>
      <c r="H5" s="273"/>
      <c r="I5" s="273"/>
      <c r="J5" s="273"/>
      <c r="K5" s="273"/>
    </row>
    <row r="6" spans="1:55" s="68" customFormat="1" ht="51.75" customHeight="1" thickBot="1" x14ac:dyDescent="0.4">
      <c r="A6" s="274" t="s">
        <v>124</v>
      </c>
      <c r="B6" s="277" t="s">
        <v>125</v>
      </c>
      <c r="C6" s="278"/>
      <c r="D6" s="278"/>
      <c r="E6" s="278"/>
      <c r="F6" s="278"/>
      <c r="G6" s="278"/>
      <c r="H6" s="278"/>
      <c r="I6" s="278"/>
      <c r="J6" s="278"/>
      <c r="K6" s="279"/>
      <c r="BC6" s="67"/>
    </row>
    <row r="7" spans="1:55" s="68" customFormat="1" ht="54.75" customHeight="1" thickBot="1" x14ac:dyDescent="0.4">
      <c r="A7" s="275"/>
      <c r="C7" s="191"/>
      <c r="D7" s="277" t="s">
        <v>126</v>
      </c>
      <c r="E7" s="278"/>
      <c r="F7" s="278"/>
      <c r="G7" s="278"/>
      <c r="H7" s="278"/>
      <c r="I7" s="278"/>
      <c r="J7" s="69" t="s">
        <v>127</v>
      </c>
      <c r="K7" s="70" t="s">
        <v>128</v>
      </c>
    </row>
    <row r="8" spans="1:55" s="68" customFormat="1" ht="20.149999999999999" customHeight="1" thickBot="1" x14ac:dyDescent="0.4">
      <c r="A8" s="275"/>
      <c r="B8" s="280" t="s">
        <v>129</v>
      </c>
      <c r="C8" s="283" t="s">
        <v>130</v>
      </c>
      <c r="D8" s="278"/>
      <c r="E8" s="278"/>
      <c r="F8" s="278"/>
      <c r="G8" s="278"/>
      <c r="H8" s="278"/>
      <c r="I8" s="278"/>
      <c r="J8" s="286" t="s">
        <v>131</v>
      </c>
      <c r="K8" s="289" t="s">
        <v>132</v>
      </c>
    </row>
    <row r="9" spans="1:55" s="68" customFormat="1" ht="20.149999999999999" customHeight="1" thickBot="1" x14ac:dyDescent="0.4">
      <c r="A9" s="275"/>
      <c r="B9" s="281"/>
      <c r="C9" s="284"/>
      <c r="D9" s="292" t="s">
        <v>133</v>
      </c>
      <c r="E9" s="293"/>
      <c r="F9" s="294"/>
      <c r="G9" s="295" t="s">
        <v>134</v>
      </c>
      <c r="H9" s="278"/>
      <c r="I9" s="278"/>
      <c r="J9" s="287"/>
      <c r="K9" s="290"/>
    </row>
    <row r="10" spans="1:55" s="68" customFormat="1" ht="52.5" customHeight="1" thickBot="1" x14ac:dyDescent="0.4">
      <c r="A10" s="276"/>
      <c r="B10" s="282"/>
      <c r="C10" s="285"/>
      <c r="D10" s="193" t="s">
        <v>135</v>
      </c>
      <c r="E10" s="193" t="s">
        <v>136</v>
      </c>
      <c r="F10" s="193" t="s">
        <v>137</v>
      </c>
      <c r="G10" s="193" t="s">
        <v>135</v>
      </c>
      <c r="H10" s="193" t="s">
        <v>136</v>
      </c>
      <c r="I10" s="193" t="s">
        <v>137</v>
      </c>
      <c r="J10" s="288"/>
      <c r="K10" s="291"/>
    </row>
    <row r="11" spans="1:55" ht="61.5" customHeight="1" thickTop="1" thickBot="1" x14ac:dyDescent="0.4">
      <c r="A11" s="296">
        <v>1</v>
      </c>
      <c r="B11" s="158" t="s">
        <v>138</v>
      </c>
      <c r="C11" s="159" t="s">
        <v>139</v>
      </c>
      <c r="D11" s="160">
        <f>SUM(E11:F11)</f>
        <v>1850000</v>
      </c>
      <c r="E11" s="161">
        <v>0</v>
      </c>
      <c r="F11" s="195">
        <v>1850000</v>
      </c>
      <c r="G11" s="162">
        <f>SUM(H11:I11)</f>
        <v>3700000</v>
      </c>
      <c r="H11" s="161">
        <v>0</v>
      </c>
      <c r="I11" s="195">
        <v>3700000</v>
      </c>
      <c r="J11" s="196" t="s">
        <v>258</v>
      </c>
      <c r="K11" s="163" t="s">
        <v>140</v>
      </c>
      <c r="L11" s="68"/>
    </row>
    <row r="12" spans="1:55" ht="25.25" hidden="1" customHeight="1" thickTop="1" thickBot="1" x14ac:dyDescent="0.4">
      <c r="A12" s="297"/>
      <c r="B12" s="164" t="s">
        <v>141</v>
      </c>
      <c r="C12" s="197"/>
      <c r="D12" s="160">
        <f t="shared" ref="D12:D19" si="0">SUM(E12:F12)</f>
        <v>0</v>
      </c>
      <c r="E12" s="161">
        <v>0</v>
      </c>
      <c r="F12" s="195">
        <v>0</v>
      </c>
      <c r="G12" s="162">
        <f t="shared" ref="G12:G21" si="1">SUM(H12:I12)</f>
        <v>0</v>
      </c>
      <c r="H12" s="161">
        <v>0</v>
      </c>
      <c r="I12" s="195">
        <v>0</v>
      </c>
      <c r="J12" s="198"/>
      <c r="K12" s="165"/>
      <c r="L12" s="68"/>
    </row>
    <row r="13" spans="1:55" ht="25.25" hidden="1" customHeight="1" thickTop="1" thickBot="1" x14ac:dyDescent="0.4">
      <c r="A13" s="297"/>
      <c r="B13" s="164" t="s">
        <v>142</v>
      </c>
      <c r="C13" s="159"/>
      <c r="D13" s="199"/>
      <c r="E13" s="199"/>
      <c r="F13" s="199"/>
      <c r="G13" s="199"/>
      <c r="H13" s="199"/>
      <c r="I13" s="199"/>
      <c r="J13" s="198"/>
      <c r="K13" s="165"/>
      <c r="L13" s="68"/>
    </row>
    <row r="14" spans="1:55" ht="25.25" hidden="1" customHeight="1" thickTop="1" thickBot="1" x14ac:dyDescent="0.4">
      <c r="A14" s="298"/>
      <c r="B14" s="164" t="s">
        <v>143</v>
      </c>
      <c r="C14" s="159"/>
      <c r="D14" s="160">
        <f t="shared" si="0"/>
        <v>0</v>
      </c>
      <c r="E14" s="161">
        <v>0</v>
      </c>
      <c r="F14" s="161"/>
      <c r="G14" s="162">
        <f t="shared" si="1"/>
        <v>0</v>
      </c>
      <c r="H14" s="161">
        <v>0</v>
      </c>
      <c r="I14" s="161"/>
      <c r="J14" s="198"/>
      <c r="K14" s="165"/>
      <c r="L14" s="68"/>
    </row>
    <row r="15" spans="1:55" ht="48.75" customHeight="1" thickTop="1" thickBot="1" x14ac:dyDescent="0.4">
      <c r="A15" s="200">
        <v>2</v>
      </c>
      <c r="B15" s="166" t="s">
        <v>144</v>
      </c>
      <c r="C15" s="167">
        <v>3</v>
      </c>
      <c r="D15" s="160">
        <f t="shared" si="0"/>
        <v>850000</v>
      </c>
      <c r="E15" s="168">
        <v>0</v>
      </c>
      <c r="F15" s="195">
        <v>850000</v>
      </c>
      <c r="G15" s="162">
        <f t="shared" si="1"/>
        <v>1700000</v>
      </c>
      <c r="H15" s="168">
        <v>0</v>
      </c>
      <c r="I15" s="195">
        <v>1700000</v>
      </c>
      <c r="J15" s="201" t="s">
        <v>259</v>
      </c>
      <c r="K15" s="169" t="s">
        <v>145</v>
      </c>
      <c r="L15" s="68"/>
    </row>
    <row r="16" spans="1:55" ht="46.5" customHeight="1" thickTop="1" thickBot="1" x14ac:dyDescent="0.4">
      <c r="A16" s="296">
        <v>3</v>
      </c>
      <c r="B16" s="170" t="s">
        <v>146</v>
      </c>
      <c r="C16" s="300">
        <v>3</v>
      </c>
      <c r="D16" s="160">
        <f t="shared" si="0"/>
        <v>7550000</v>
      </c>
      <c r="E16" s="168">
        <v>0</v>
      </c>
      <c r="F16" s="171">
        <v>7550000</v>
      </c>
      <c r="G16" s="162">
        <f t="shared" si="1"/>
        <v>15100000</v>
      </c>
      <c r="H16" s="168">
        <v>0</v>
      </c>
      <c r="I16" s="202">
        <v>15100000</v>
      </c>
      <c r="J16" s="169" t="s">
        <v>147</v>
      </c>
      <c r="K16" s="163" t="s">
        <v>148</v>
      </c>
      <c r="L16" s="68"/>
      <c r="AG16" s="63" t="s">
        <v>149</v>
      </c>
    </row>
    <row r="17" spans="1:37" ht="29.15" hidden="1" customHeight="1" thickTop="1" thickBot="1" x14ac:dyDescent="0.4">
      <c r="A17" s="299"/>
      <c r="B17" s="172" t="s">
        <v>150</v>
      </c>
      <c r="C17" s="301"/>
      <c r="D17" s="160">
        <f t="shared" si="0"/>
        <v>0</v>
      </c>
      <c r="E17" s="168">
        <v>0</v>
      </c>
      <c r="F17" s="171">
        <v>0</v>
      </c>
      <c r="G17" s="162">
        <f t="shared" si="1"/>
        <v>0</v>
      </c>
      <c r="H17" s="168">
        <v>0</v>
      </c>
      <c r="I17" s="168">
        <v>0</v>
      </c>
      <c r="J17" s="169" t="s">
        <v>151</v>
      </c>
      <c r="K17" s="169"/>
      <c r="L17" s="68"/>
    </row>
    <row r="18" spans="1:37" ht="29.15" customHeight="1" thickTop="1" thickBot="1" x14ac:dyDescent="0.4">
      <c r="A18" s="203">
        <v>4</v>
      </c>
      <c r="B18" s="166" t="s">
        <v>152</v>
      </c>
      <c r="C18" s="173">
        <v>1</v>
      </c>
      <c r="D18" s="160">
        <f t="shared" si="0"/>
        <v>1550000</v>
      </c>
      <c r="E18" s="168">
        <v>0</v>
      </c>
      <c r="F18" s="171">
        <v>1550000</v>
      </c>
      <c r="G18" s="162">
        <f t="shared" si="1"/>
        <v>3100000</v>
      </c>
      <c r="H18" s="168">
        <v>0</v>
      </c>
      <c r="I18" s="168">
        <v>3100000</v>
      </c>
      <c r="J18" s="169" t="s">
        <v>153</v>
      </c>
      <c r="K18" s="169" t="s">
        <v>154</v>
      </c>
      <c r="L18" s="68"/>
    </row>
    <row r="19" spans="1:37" ht="29.15" customHeight="1" thickTop="1" thickBot="1" x14ac:dyDescent="0.3">
      <c r="A19" s="200">
        <v>5</v>
      </c>
      <c r="B19" s="174" t="s">
        <v>155</v>
      </c>
      <c r="C19" s="167">
        <v>3</v>
      </c>
      <c r="D19" s="160">
        <f t="shared" si="0"/>
        <v>0</v>
      </c>
      <c r="E19" s="168">
        <v>0</v>
      </c>
      <c r="F19" s="171">
        <v>0</v>
      </c>
      <c r="G19" s="162">
        <f t="shared" si="1"/>
        <v>0</v>
      </c>
      <c r="H19" s="168">
        <v>0</v>
      </c>
      <c r="I19" s="168">
        <v>0</v>
      </c>
      <c r="J19" s="169" t="s">
        <v>156</v>
      </c>
      <c r="K19" s="169" t="s">
        <v>157</v>
      </c>
    </row>
    <row r="20" spans="1:37" ht="29.15" customHeight="1" thickTop="1" thickBot="1" x14ac:dyDescent="0.3">
      <c r="A20" s="203">
        <v>6</v>
      </c>
      <c r="B20" s="166" t="s">
        <v>158</v>
      </c>
      <c r="C20" s="167" t="s">
        <v>159</v>
      </c>
      <c r="D20" s="160">
        <f>SUM(E20:F20)</f>
        <v>0</v>
      </c>
      <c r="E20" s="168">
        <v>0</v>
      </c>
      <c r="F20" s="168">
        <v>0</v>
      </c>
      <c r="G20" s="162">
        <f t="shared" si="1"/>
        <v>0</v>
      </c>
      <c r="H20" s="168">
        <v>0</v>
      </c>
      <c r="I20" s="168">
        <v>0</v>
      </c>
      <c r="J20" s="169" t="s">
        <v>160</v>
      </c>
      <c r="K20" s="204" t="s">
        <v>260</v>
      </c>
    </row>
    <row r="21" spans="1:37" ht="39.75" customHeight="1" thickTop="1" thickBot="1" x14ac:dyDescent="0.3">
      <c r="A21" s="203">
        <v>7</v>
      </c>
      <c r="B21" s="166" t="s">
        <v>161</v>
      </c>
      <c r="C21" s="167">
        <v>3</v>
      </c>
      <c r="D21" s="160">
        <f>SUM(E21:F21)</f>
        <v>2650000</v>
      </c>
      <c r="E21" s="168">
        <v>0</v>
      </c>
      <c r="F21" s="168">
        <v>2650000</v>
      </c>
      <c r="G21" s="162">
        <f t="shared" si="1"/>
        <v>5300000</v>
      </c>
      <c r="H21" s="168">
        <v>0</v>
      </c>
      <c r="I21" s="171">
        <v>5300000</v>
      </c>
      <c r="J21" s="169" t="s">
        <v>162</v>
      </c>
      <c r="K21" s="165" t="s">
        <v>140</v>
      </c>
    </row>
    <row r="22" spans="1:37" ht="58.5" customHeight="1" thickTop="1" thickBot="1" x14ac:dyDescent="0.3">
      <c r="A22" s="200">
        <v>8</v>
      </c>
      <c r="B22" s="166" t="s">
        <v>163</v>
      </c>
      <c r="C22" s="167">
        <v>3</v>
      </c>
      <c r="D22" s="160">
        <f>SUM(E22:F22)</f>
        <v>2500000</v>
      </c>
      <c r="E22" s="168">
        <v>0</v>
      </c>
      <c r="F22" s="171">
        <v>2500000</v>
      </c>
      <c r="G22" s="162">
        <f>SUM(H22:I22)</f>
        <v>5000000</v>
      </c>
      <c r="H22" s="168">
        <v>0</v>
      </c>
      <c r="I22" s="171">
        <v>5000000</v>
      </c>
      <c r="J22" s="175" t="s">
        <v>164</v>
      </c>
      <c r="K22" s="175" t="s">
        <v>165</v>
      </c>
    </row>
    <row r="23" spans="1:37" ht="20.149999999999999" customHeight="1" thickTop="1" x14ac:dyDescent="0.25">
      <c r="A23" s="269"/>
      <c r="B23" s="270"/>
      <c r="C23" s="270"/>
      <c r="D23" s="270"/>
      <c r="E23" s="270"/>
      <c r="F23" s="270"/>
      <c r="G23" s="270"/>
      <c r="H23" s="270"/>
      <c r="I23" s="270"/>
      <c r="J23" s="270"/>
      <c r="K23" s="270"/>
    </row>
    <row r="24" spans="1:37" ht="41.15" customHeight="1" x14ac:dyDescent="0.25">
      <c r="A24" s="205"/>
      <c r="B24" s="176" t="s">
        <v>166</v>
      </c>
      <c r="C24" s="176"/>
      <c r="D24" s="177">
        <f t="shared" ref="D24:I24" si="2">SUM(D11:D22)</f>
        <v>16950000</v>
      </c>
      <c r="E24" s="178">
        <f t="shared" si="2"/>
        <v>0</v>
      </c>
      <c r="F24" s="178">
        <f t="shared" si="2"/>
        <v>16950000</v>
      </c>
      <c r="G24" s="179">
        <f t="shared" si="2"/>
        <v>33900000</v>
      </c>
      <c r="H24" s="178">
        <f t="shared" si="2"/>
        <v>0</v>
      </c>
      <c r="I24" s="178">
        <f t="shared" si="2"/>
        <v>33900000</v>
      </c>
      <c r="J24" s="255"/>
      <c r="K24" s="255"/>
      <c r="M24" s="63" t="s">
        <v>167</v>
      </c>
      <c r="N24" s="63" t="s">
        <v>168</v>
      </c>
      <c r="AH24" s="108" t="e">
        <f>+'[6]4-GF Request'!E20-'3-Academic-Financial'!F24</f>
        <v>#REF!</v>
      </c>
      <c r="AK24" s="108" t="e">
        <f>+'[6]4-GF Request'!H20-'3-Academic-Financial'!I24</f>
        <v>#REF!</v>
      </c>
    </row>
    <row r="25" spans="1:37" x14ac:dyDescent="0.25">
      <c r="A25" s="74"/>
      <c r="M25" s="75" t="e">
        <f>+F24-'[6]4-GF Request'!#REF!</f>
        <v>#REF!</v>
      </c>
      <c r="N25" s="75" t="e">
        <f>+I24-'[6]4-GF Request'!#REF!</f>
        <v>#REF!</v>
      </c>
      <c r="P25" s="76" t="s">
        <v>169</v>
      </c>
    </row>
    <row r="26" spans="1:37" ht="18" x14ac:dyDescent="0.4">
      <c r="A26" s="77" t="s">
        <v>170</v>
      </c>
      <c r="B26" s="71"/>
      <c r="C26" s="71"/>
      <c r="D26" s="71"/>
      <c r="E26" s="71"/>
      <c r="F26" s="71"/>
      <c r="G26" s="71"/>
      <c r="H26" s="71"/>
      <c r="AH26" s="63" t="s">
        <v>171</v>
      </c>
      <c r="AK26" s="63" t="s">
        <v>172</v>
      </c>
    </row>
    <row r="27" spans="1:37" ht="90.75" customHeight="1" thickBot="1" x14ac:dyDescent="0.3">
      <c r="A27" s="256" t="s">
        <v>173</v>
      </c>
      <c r="B27" s="257"/>
      <c r="C27" s="257"/>
      <c r="D27" s="257"/>
      <c r="E27" s="257"/>
      <c r="F27" s="257"/>
      <c r="G27" s="257"/>
      <c r="H27" s="257"/>
      <c r="I27" s="257"/>
      <c r="J27" s="257"/>
      <c r="K27" s="257"/>
      <c r="AH27" s="63" t="s">
        <v>174</v>
      </c>
      <c r="AK27" s="63" t="s">
        <v>175</v>
      </c>
    </row>
    <row r="28" spans="1:37" ht="16.5" customHeight="1" thickBot="1" x14ac:dyDescent="0.4">
      <c r="A28" s="78"/>
      <c r="B28" s="258" t="s">
        <v>176</v>
      </c>
      <c r="C28" s="259"/>
      <c r="D28" s="260" t="s">
        <v>133</v>
      </c>
      <c r="E28" s="261"/>
      <c r="F28" s="262"/>
      <c r="G28" s="260" t="s">
        <v>134</v>
      </c>
      <c r="H28" s="261"/>
      <c r="I28" s="262"/>
      <c r="J28" s="186"/>
      <c r="K28" s="263"/>
      <c r="L28" s="263"/>
    </row>
    <row r="29" spans="1:37" ht="51.75" customHeight="1" thickBot="1" x14ac:dyDescent="0.4">
      <c r="A29" s="78"/>
      <c r="B29" s="264" t="s">
        <v>84</v>
      </c>
      <c r="C29" s="265"/>
      <c r="D29" s="193" t="s">
        <v>135</v>
      </c>
      <c r="E29" s="193" t="s">
        <v>136</v>
      </c>
      <c r="F29" s="192" t="s">
        <v>137</v>
      </c>
      <c r="G29" s="193" t="s">
        <v>135</v>
      </c>
      <c r="H29" s="193" t="s">
        <v>136</v>
      </c>
      <c r="I29" s="192" t="s">
        <v>137</v>
      </c>
      <c r="J29" s="186"/>
      <c r="K29" s="186"/>
      <c r="L29" s="79"/>
    </row>
    <row r="30" spans="1:37" ht="20.149999999999999" customHeight="1" x14ac:dyDescent="0.25">
      <c r="A30" s="80"/>
      <c r="B30" s="266" t="s">
        <v>177</v>
      </c>
      <c r="C30" s="267"/>
      <c r="D30" s="81">
        <f t="shared" ref="D30:H30" si="3">+D24</f>
        <v>16950000</v>
      </c>
      <c r="E30" s="82">
        <f t="shared" si="3"/>
        <v>0</v>
      </c>
      <c r="F30" s="82">
        <f t="shared" si="3"/>
        <v>16950000</v>
      </c>
      <c r="G30" s="83">
        <f t="shared" si="3"/>
        <v>33900000</v>
      </c>
      <c r="H30" s="82">
        <f t="shared" si="3"/>
        <v>0</v>
      </c>
      <c r="I30" s="82">
        <f>+I24</f>
        <v>33900000</v>
      </c>
      <c r="J30" s="186"/>
    </row>
    <row r="31" spans="1:37" ht="20.149999999999999" customHeight="1" x14ac:dyDescent="0.25">
      <c r="A31" s="206">
        <v>3</v>
      </c>
      <c r="B31" s="268" t="s">
        <v>178</v>
      </c>
      <c r="C31" s="246"/>
      <c r="D31" s="207">
        <f>SUM(E31:F31)</f>
        <v>8129665.1426110193</v>
      </c>
      <c r="E31" s="86">
        <v>0</v>
      </c>
      <c r="F31" s="208">
        <v>8129665.1426110193</v>
      </c>
      <c r="G31" s="209">
        <f>SUM(H31:I31)</f>
        <v>16571876.135333359</v>
      </c>
      <c r="H31" s="86">
        <f>0</f>
        <v>0</v>
      </c>
      <c r="I31" s="208">
        <v>16571876.135333359</v>
      </c>
      <c r="J31" s="186"/>
      <c r="K31" s="88"/>
      <c r="L31" s="88"/>
      <c r="M31" s="89"/>
      <c r="R31" s="63" t="s">
        <v>179</v>
      </c>
    </row>
    <row r="32" spans="1:37" ht="20.149999999999999" customHeight="1" x14ac:dyDescent="0.25">
      <c r="A32" s="206"/>
      <c r="B32" s="268" t="s">
        <v>180</v>
      </c>
      <c r="C32" s="246"/>
      <c r="D32" s="181">
        <f>+F32</f>
        <v>0.03</v>
      </c>
      <c r="E32" s="91"/>
      <c r="F32" s="183">
        <v>0.03</v>
      </c>
      <c r="G32" s="182">
        <f>+I32</f>
        <v>0.03</v>
      </c>
      <c r="H32" s="91"/>
      <c r="I32" s="183">
        <v>0.03</v>
      </c>
      <c r="J32" s="186"/>
      <c r="K32" s="94"/>
      <c r="L32" s="93"/>
      <c r="M32" s="89"/>
    </row>
    <row r="33" spans="1:13" ht="20.149999999999999" customHeight="1" x14ac:dyDescent="0.25">
      <c r="A33" s="206">
        <v>3</v>
      </c>
      <c r="B33" s="190" t="s">
        <v>181</v>
      </c>
      <c r="C33" s="190"/>
      <c r="D33" s="207">
        <f>SUM(E33:F33)</f>
        <v>2622749.58157143</v>
      </c>
      <c r="E33" s="86">
        <v>0</v>
      </c>
      <c r="F33" s="208">
        <v>2622749.58157143</v>
      </c>
      <c r="G33" s="209">
        <f>SUM(H33:I33)</f>
        <v>5295772.4879924897</v>
      </c>
      <c r="H33" s="86">
        <f>0</f>
        <v>0</v>
      </c>
      <c r="I33" s="208">
        <v>5295772.4879924897</v>
      </c>
      <c r="J33" s="186"/>
      <c r="K33" s="88"/>
      <c r="L33" s="95"/>
      <c r="M33" s="89"/>
    </row>
    <row r="34" spans="1:13" ht="20.149999999999999" customHeight="1" x14ac:dyDescent="0.25">
      <c r="A34" s="206"/>
      <c r="B34" s="190" t="s">
        <v>182</v>
      </c>
      <c r="C34" s="190"/>
      <c r="D34" s="181">
        <f>+F34</f>
        <v>0.03</v>
      </c>
      <c r="E34" s="91"/>
      <c r="F34" s="183">
        <v>0.03</v>
      </c>
      <c r="G34" s="182">
        <f>+I34</f>
        <v>0.03</v>
      </c>
      <c r="H34" s="91"/>
      <c r="I34" s="183">
        <v>0.03</v>
      </c>
      <c r="J34" s="186"/>
      <c r="K34" s="93"/>
      <c r="L34" s="93"/>
      <c r="M34" s="96"/>
    </row>
    <row r="35" spans="1:13" ht="20.149999999999999" customHeight="1" x14ac:dyDescent="0.25">
      <c r="A35" s="206">
        <v>3</v>
      </c>
      <c r="B35" s="190" t="s">
        <v>183</v>
      </c>
      <c r="C35" s="190"/>
      <c r="D35" s="207">
        <f>SUM(E35:F35)</f>
        <v>4209522.74168758</v>
      </c>
      <c r="E35" s="86">
        <v>0</v>
      </c>
      <c r="F35" s="208">
        <v>4209522.74168758</v>
      </c>
      <c r="G35" s="209">
        <f>SUM(H35:I35)</f>
        <v>8545475.2977884598</v>
      </c>
      <c r="H35" s="86">
        <f>0</f>
        <v>0</v>
      </c>
      <c r="I35" s="208">
        <v>8545475.2977884598</v>
      </c>
      <c r="J35" s="186"/>
      <c r="K35" s="88"/>
      <c r="L35" s="88"/>
    </row>
    <row r="36" spans="1:13" ht="20.149999999999999" customHeight="1" x14ac:dyDescent="0.25">
      <c r="A36" s="206"/>
      <c r="B36" s="190" t="s">
        <v>184</v>
      </c>
      <c r="C36" s="190"/>
      <c r="D36" s="181">
        <f>+F36</f>
        <v>0.03</v>
      </c>
      <c r="E36" s="91"/>
      <c r="F36" s="183">
        <v>0.03</v>
      </c>
      <c r="G36" s="182">
        <f>+I36</f>
        <v>0.03</v>
      </c>
      <c r="H36" s="91"/>
      <c r="I36" s="183">
        <v>0.03</v>
      </c>
      <c r="J36" s="186"/>
      <c r="K36" s="93"/>
      <c r="L36" s="93"/>
    </row>
    <row r="37" spans="1:13" ht="20.149999999999999" customHeight="1" x14ac:dyDescent="0.25">
      <c r="A37" s="206"/>
      <c r="B37" s="246" t="s">
        <v>185</v>
      </c>
      <c r="C37" s="254"/>
      <c r="D37" s="85">
        <f>SUM(E37:F37)</f>
        <v>0</v>
      </c>
      <c r="E37" s="86">
        <v>0</v>
      </c>
      <c r="F37" s="86">
        <v>0</v>
      </c>
      <c r="G37" s="209">
        <f>SUM(H37:I37)</f>
        <v>0</v>
      </c>
      <c r="H37" s="86">
        <f>0</f>
        <v>0</v>
      </c>
      <c r="I37" s="86">
        <v>0</v>
      </c>
      <c r="J37" s="186"/>
      <c r="K37" s="88"/>
      <c r="L37" s="88"/>
    </row>
    <row r="38" spans="1:13" ht="20.149999999999999" customHeight="1" x14ac:dyDescent="0.25">
      <c r="A38" s="206"/>
      <c r="B38" s="246" t="s">
        <v>186</v>
      </c>
      <c r="C38" s="254"/>
      <c r="D38" s="90">
        <f>+F38</f>
        <v>0</v>
      </c>
      <c r="E38" s="91"/>
      <c r="F38" s="91">
        <v>0</v>
      </c>
      <c r="G38" s="92">
        <f>+I38</f>
        <v>0</v>
      </c>
      <c r="H38" s="91"/>
      <c r="I38" s="91">
        <v>0</v>
      </c>
      <c r="J38" s="186"/>
      <c r="K38" s="93"/>
      <c r="L38" s="93"/>
    </row>
    <row r="39" spans="1:13" ht="20.149999999999999" customHeight="1" x14ac:dyDescent="0.25">
      <c r="A39" s="206">
        <v>3</v>
      </c>
      <c r="B39" s="246" t="s">
        <v>187</v>
      </c>
      <c r="C39" s="247"/>
      <c r="D39" s="85">
        <f t="shared" ref="D39:D46" si="4">SUM(E39:F39)</f>
        <v>3785246.5</v>
      </c>
      <c r="E39" s="86">
        <v>0</v>
      </c>
      <c r="F39" s="86">
        <v>3785246.5</v>
      </c>
      <c r="G39" s="87">
        <f t="shared" ref="G39:G46" si="5">SUM(H39:I39)</f>
        <v>7801493.5</v>
      </c>
      <c r="H39" s="86">
        <f>0</f>
        <v>0</v>
      </c>
      <c r="I39" s="86">
        <v>7801493.5</v>
      </c>
      <c r="J39" s="186"/>
      <c r="K39" s="97"/>
    </row>
    <row r="40" spans="1:13" ht="20.149999999999999" customHeight="1" x14ac:dyDescent="0.25">
      <c r="A40" s="206"/>
      <c r="B40" s="248" t="s">
        <v>188</v>
      </c>
      <c r="C40" s="246"/>
      <c r="D40" s="85">
        <f t="shared" si="4"/>
        <v>0</v>
      </c>
      <c r="E40" s="86">
        <v>0</v>
      </c>
      <c r="F40" s="86">
        <v>0</v>
      </c>
      <c r="G40" s="87">
        <f t="shared" si="5"/>
        <v>0</v>
      </c>
      <c r="H40" s="86">
        <f>0</f>
        <v>0</v>
      </c>
      <c r="I40" s="86">
        <v>0</v>
      </c>
      <c r="J40" s="186"/>
      <c r="K40" s="97"/>
    </row>
    <row r="41" spans="1:13" ht="20.149999999999999" customHeight="1" x14ac:dyDescent="0.25">
      <c r="A41" s="206">
        <v>1</v>
      </c>
      <c r="B41" s="188" t="s">
        <v>189</v>
      </c>
      <c r="C41" s="189"/>
      <c r="D41" s="85">
        <f t="shared" si="4"/>
        <v>3000000</v>
      </c>
      <c r="E41" s="86">
        <v>0</v>
      </c>
      <c r="F41" s="86">
        <v>3000000</v>
      </c>
      <c r="G41" s="209">
        <v>6200000</v>
      </c>
      <c r="H41" s="208">
        <f>0</f>
        <v>0</v>
      </c>
      <c r="I41" s="208">
        <f>G41</f>
        <v>6200000</v>
      </c>
      <c r="J41" s="186"/>
      <c r="K41" s="97"/>
    </row>
    <row r="42" spans="1:13" ht="20.149999999999999" customHeight="1" x14ac:dyDescent="0.25">
      <c r="A42" s="206">
        <v>1</v>
      </c>
      <c r="B42" s="188" t="s">
        <v>190</v>
      </c>
      <c r="C42" s="189"/>
      <c r="D42" s="85">
        <f t="shared" si="4"/>
        <v>3000000</v>
      </c>
      <c r="E42" s="86">
        <v>0</v>
      </c>
      <c r="F42" s="86">
        <v>3000000</v>
      </c>
      <c r="G42" s="209">
        <v>6200000</v>
      </c>
      <c r="H42" s="208">
        <f>0</f>
        <v>0</v>
      </c>
      <c r="I42" s="208">
        <f>G42</f>
        <v>6200000</v>
      </c>
      <c r="J42" s="186"/>
      <c r="K42" s="97"/>
    </row>
    <row r="43" spans="1:13" ht="20.149999999999999" customHeight="1" x14ac:dyDescent="0.25">
      <c r="A43" s="199"/>
      <c r="B43" s="248" t="s">
        <v>191</v>
      </c>
      <c r="C43" s="246"/>
      <c r="D43" s="85">
        <f t="shared" si="4"/>
        <v>0</v>
      </c>
      <c r="E43" s="86">
        <v>0</v>
      </c>
      <c r="F43" s="86">
        <v>0</v>
      </c>
      <c r="G43" s="209">
        <f t="shared" si="5"/>
        <v>0</v>
      </c>
      <c r="H43" s="208">
        <f>0</f>
        <v>0</v>
      </c>
      <c r="I43" s="208">
        <v>0</v>
      </c>
      <c r="J43" s="186"/>
      <c r="K43" s="97"/>
    </row>
    <row r="44" spans="1:13" ht="20.149999999999999" customHeight="1" x14ac:dyDescent="0.25">
      <c r="A44" s="206">
        <v>9</v>
      </c>
      <c r="B44" s="246" t="s">
        <v>192</v>
      </c>
      <c r="C44" s="247"/>
      <c r="D44" s="207">
        <f t="shared" si="4"/>
        <v>871312</v>
      </c>
      <c r="E44" s="86">
        <v>0</v>
      </c>
      <c r="F44" s="208">
        <v>871312</v>
      </c>
      <c r="G44" s="209">
        <f>SUM(H44:I44)</f>
        <v>2253654</v>
      </c>
      <c r="H44" s="208">
        <f>0</f>
        <v>0</v>
      </c>
      <c r="I44" s="208">
        <v>2253654</v>
      </c>
      <c r="J44" s="186"/>
      <c r="K44" s="97"/>
    </row>
    <row r="45" spans="1:13" ht="20.149999999999999" customHeight="1" x14ac:dyDescent="0.25">
      <c r="A45" s="84"/>
      <c r="B45" s="248" t="s">
        <v>193</v>
      </c>
      <c r="C45" s="246"/>
      <c r="D45" s="85">
        <f t="shared" si="4"/>
        <v>0</v>
      </c>
      <c r="E45" s="86">
        <v>0</v>
      </c>
      <c r="F45" s="86">
        <v>0</v>
      </c>
      <c r="G45" s="87">
        <f t="shared" si="5"/>
        <v>0</v>
      </c>
      <c r="H45" s="86">
        <f>0</f>
        <v>0</v>
      </c>
      <c r="I45" s="86">
        <v>0</v>
      </c>
      <c r="J45" s="97"/>
      <c r="K45" s="97"/>
    </row>
    <row r="46" spans="1:13" ht="20.149999999999999" customHeight="1" x14ac:dyDescent="0.25">
      <c r="A46" s="84"/>
      <c r="B46" s="248" t="s">
        <v>194</v>
      </c>
      <c r="C46" s="246"/>
      <c r="D46" s="85">
        <f t="shared" si="4"/>
        <v>0</v>
      </c>
      <c r="E46" s="86">
        <v>0</v>
      </c>
      <c r="F46" s="86">
        <v>0</v>
      </c>
      <c r="G46" s="87">
        <f t="shared" si="5"/>
        <v>0</v>
      </c>
      <c r="H46" s="86">
        <f>0</f>
        <v>0</v>
      </c>
      <c r="I46" s="86">
        <v>0</v>
      </c>
      <c r="J46" s="97"/>
      <c r="K46" s="97"/>
    </row>
    <row r="47" spans="1:13" ht="20.149999999999999" customHeight="1" x14ac:dyDescent="0.25">
      <c r="A47" s="210"/>
      <c r="B47" s="249" t="s">
        <v>195</v>
      </c>
      <c r="C47" s="250"/>
      <c r="D47" s="98">
        <f>SUM(D40:D46,D30,D31,D33,D35,D37,D39)</f>
        <v>42568495.96587003</v>
      </c>
      <c r="E47" s="98">
        <f>SUM(E40:E46,E30,E31,E33,E35,E37,E39)</f>
        <v>0</v>
      </c>
      <c r="F47" s="98">
        <f>SUM(F40:F46,F30,F31,F33,F35,F37,F39)</f>
        <v>42568495.96587003</v>
      </c>
      <c r="G47" s="99">
        <f>SUM(G39:G46,G30,G31,G33,G35,G37)</f>
        <v>86768271.421114311</v>
      </c>
      <c r="H47" s="100">
        <f>SUM(H39:H46,H30,H31,H33,H35,H37)</f>
        <v>0</v>
      </c>
      <c r="I47" s="98">
        <f>SUM(I40:I46,I30,I31,I33,I35,I37,I39)</f>
        <v>86768271.421114311</v>
      </c>
    </row>
    <row r="48" spans="1:13" ht="20.149999999999999" hidden="1" customHeight="1" x14ac:dyDescent="0.25">
      <c r="A48" s="101"/>
      <c r="B48" s="102"/>
      <c r="C48" s="102"/>
      <c r="D48" s="102"/>
      <c r="E48" s="102"/>
      <c r="F48" s="103">
        <f>+'[6]2-Tuit &amp; Oth NGF Rev (Detail)'!F60-'[6]2-Tuit &amp; Oth NGF Rev (Detail)'!E60</f>
        <v>42568495.893800735</v>
      </c>
      <c r="G48" s="102"/>
      <c r="H48" s="102"/>
      <c r="I48" s="103">
        <f>+'[6]2-Tuit &amp; Oth NGF Rev (Detail)'!G60-'[6]2-Tuit &amp; Oth NGF Rev (Detail)'!F60</f>
        <v>44199775.831085324</v>
      </c>
    </row>
    <row r="49" spans="1:11" ht="20.149999999999999" hidden="1" customHeight="1" x14ac:dyDescent="0.25">
      <c r="A49" s="101"/>
      <c r="B49" s="102"/>
      <c r="C49" s="102"/>
      <c r="D49" s="102"/>
      <c r="E49" s="102"/>
      <c r="F49" s="104">
        <f>+F47-F48</f>
        <v>7.206929475069046E-2</v>
      </c>
      <c r="G49" s="104"/>
      <c r="H49" s="104"/>
      <c r="I49" s="104">
        <f>+I47-I48</f>
        <v>42568495.590028986</v>
      </c>
      <c r="J49" s="102"/>
    </row>
    <row r="50" spans="1:11" x14ac:dyDescent="0.25">
      <c r="B50" s="63" t="s">
        <v>196</v>
      </c>
      <c r="I50" s="108"/>
    </row>
    <row r="51" spans="1:11" ht="13" x14ac:dyDescent="0.3">
      <c r="B51" s="251" t="s">
        <v>197</v>
      </c>
      <c r="C51" s="251"/>
      <c r="D51" s="251"/>
      <c r="E51" s="251"/>
      <c r="F51" s="251"/>
      <c r="G51" s="251"/>
      <c r="H51" s="251"/>
      <c r="I51" s="251"/>
    </row>
    <row r="52" spans="1:11" ht="13" x14ac:dyDescent="0.3">
      <c r="B52" s="251" t="s">
        <v>198</v>
      </c>
      <c r="C52" s="251"/>
      <c r="D52" s="251"/>
      <c r="E52" s="251"/>
      <c r="F52" s="251"/>
      <c r="G52" s="251"/>
      <c r="H52" s="251"/>
      <c r="I52" s="251"/>
    </row>
    <row r="53" spans="1:11" ht="13" x14ac:dyDescent="0.3">
      <c r="B53" s="185" t="s">
        <v>199</v>
      </c>
      <c r="C53" s="185"/>
      <c r="D53" s="185"/>
      <c r="E53" s="185"/>
      <c r="F53" s="105"/>
      <c r="G53" s="185"/>
      <c r="H53" s="185"/>
      <c r="I53" s="185"/>
    </row>
    <row r="55" spans="1:11" ht="15.5" x14ac:dyDescent="0.35">
      <c r="B55" s="180" t="s">
        <v>200</v>
      </c>
      <c r="H55" s="106" t="s">
        <v>201</v>
      </c>
      <c r="I55" s="107"/>
    </row>
    <row r="56" spans="1:11" ht="15.5" x14ac:dyDescent="0.35">
      <c r="B56" s="107" t="s">
        <v>202</v>
      </c>
      <c r="F56" s="108"/>
      <c r="H56" s="252" t="s">
        <v>203</v>
      </c>
      <c r="I56" s="253"/>
      <c r="J56" s="245" t="s">
        <v>204</v>
      </c>
      <c r="K56" s="245"/>
    </row>
    <row r="57" spans="1:11" ht="15.5" x14ac:dyDescent="0.3">
      <c r="B57" s="107" t="s">
        <v>205</v>
      </c>
      <c r="H57" s="109" t="s">
        <v>133</v>
      </c>
      <c r="I57" s="109" t="s">
        <v>134</v>
      </c>
      <c r="J57" s="110" t="s">
        <v>133</v>
      </c>
      <c r="K57" s="110" t="s">
        <v>134</v>
      </c>
    </row>
    <row r="58" spans="1:11" ht="15.5" x14ac:dyDescent="0.35">
      <c r="B58" s="107"/>
      <c r="H58" s="111">
        <f>'2-Tuit &amp; Oth NGF Rev'!D22-'2-Tuit &amp; Oth NGF Rev'!C22-'3-Academic-Financial'!F47</f>
        <v>-7.206929475069046E-2</v>
      </c>
      <c r="I58" s="111">
        <f>'2-Tuit &amp; Oth NGF Rev'!E22-'2-Tuit &amp; Oth NGF Rev'!D22-'3-Academic-Financial'!I47+F47</f>
        <v>0.37584104388952255</v>
      </c>
      <c r="J58" s="112"/>
      <c r="K58" s="112"/>
    </row>
    <row r="59" spans="1:11" ht="13" x14ac:dyDescent="0.3">
      <c r="B59" s="107"/>
    </row>
    <row r="60" spans="1:11" ht="13" x14ac:dyDescent="0.3">
      <c r="B60" s="107"/>
    </row>
    <row r="63" spans="1:11" x14ac:dyDescent="0.25">
      <c r="H63" s="108"/>
    </row>
    <row r="64" spans="1:11" x14ac:dyDescent="0.25">
      <c r="H64" s="108"/>
    </row>
  </sheetData>
  <sheetProtection insertRows="0" selectLockedCells="1" selectUnlockedCells="1"/>
  <mergeCells count="39">
    <mergeCell ref="A23:K23"/>
    <mergeCell ref="A2:I2"/>
    <mergeCell ref="A4:K5"/>
    <mergeCell ref="A6:A10"/>
    <mergeCell ref="B6:K6"/>
    <mergeCell ref="D7:I7"/>
    <mergeCell ref="B8:B10"/>
    <mergeCell ref="C8:C10"/>
    <mergeCell ref="D8:I8"/>
    <mergeCell ref="J8:J10"/>
    <mergeCell ref="K8:K10"/>
    <mergeCell ref="D9:F9"/>
    <mergeCell ref="G9:I9"/>
    <mergeCell ref="A11:A14"/>
    <mergeCell ref="A16:A17"/>
    <mergeCell ref="C16:C17"/>
    <mergeCell ref="B38:C38"/>
    <mergeCell ref="J24:K24"/>
    <mergeCell ref="A27:K27"/>
    <mergeCell ref="B28:C28"/>
    <mergeCell ref="D28:F28"/>
    <mergeCell ref="G28:I28"/>
    <mergeCell ref="K28:L28"/>
    <mergeCell ref="B29:C29"/>
    <mergeCell ref="B30:C30"/>
    <mergeCell ref="B31:C31"/>
    <mergeCell ref="B32:C32"/>
    <mergeCell ref="B37:C37"/>
    <mergeCell ref="J56:K56"/>
    <mergeCell ref="B39:C39"/>
    <mergeCell ref="B40:C40"/>
    <mergeCell ref="B43:C43"/>
    <mergeCell ref="B44:C44"/>
    <mergeCell ref="B45:C45"/>
    <mergeCell ref="B46:C46"/>
    <mergeCell ref="B47:C47"/>
    <mergeCell ref="B51:I51"/>
    <mergeCell ref="B52:I52"/>
    <mergeCell ref="H56:I56"/>
  </mergeCells>
  <pageMargins left="0.7" right="0.45" top="0.25" bottom="0.5" header="0" footer="0.15"/>
  <pageSetup paperSize="5" scale="56" fitToHeight="0" orientation="landscape" horizontalDpi="1200" verticalDpi="1200" r:id="rId1"/>
  <headerFooter>
    <oddFooter>&amp;L2017 Six-Year Plan - Academic-Financial Plan&amp;C&amp;P of &amp;N&amp;RSCHEV - 5/23/17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zoomScale="80" zoomScaleNormal="80" workbookViewId="0"/>
  </sheetViews>
  <sheetFormatPr defaultColWidth="8.6328125" defaultRowHeight="12.5" x14ac:dyDescent="0.25"/>
  <cols>
    <col min="1" max="1" width="8.6328125" style="31"/>
    <col min="2" max="2" width="83.54296875" style="31" customWidth="1"/>
    <col min="3" max="3" width="6.90625" style="31" customWidth="1"/>
    <col min="4" max="4" width="17.54296875" style="31" customWidth="1"/>
    <col min="5" max="5" width="14.54296875" style="31" customWidth="1"/>
    <col min="6" max="6" width="17.54296875" style="31" customWidth="1"/>
    <col min="7" max="7" width="15.54296875" style="31" customWidth="1"/>
    <col min="8" max="8" width="60.6328125" style="31" customWidth="1"/>
    <col min="9" max="16384" width="8.6328125" style="31"/>
  </cols>
  <sheetData>
    <row r="1" spans="1:8" ht="20.149999999999999" customHeight="1" x14ac:dyDescent="0.25">
      <c r="A1" s="41" t="s">
        <v>206</v>
      </c>
      <c r="B1" s="41"/>
      <c r="C1" s="41"/>
      <c r="D1" s="41"/>
      <c r="E1" s="41"/>
      <c r="F1" s="41"/>
      <c r="G1" s="41"/>
    </row>
    <row r="2" spans="1:8" ht="20.149999999999999" customHeight="1" x14ac:dyDescent="0.25">
      <c r="A2" s="237" t="str">
        <f>'Institution ID'!C3</f>
        <v>George Mason University</v>
      </c>
      <c r="B2" s="237"/>
      <c r="C2" s="237"/>
      <c r="D2" s="237"/>
      <c r="E2" s="237"/>
      <c r="F2" s="237"/>
      <c r="G2" s="237"/>
    </row>
    <row r="3" spans="1:8" s="113" customFormat="1" ht="30" customHeight="1" x14ac:dyDescent="0.35">
      <c r="A3" s="305" t="s">
        <v>207</v>
      </c>
      <c r="B3" s="305"/>
      <c r="C3" s="305"/>
      <c r="D3" s="305"/>
      <c r="E3" s="305"/>
      <c r="F3" s="305"/>
      <c r="G3" s="305"/>
      <c r="H3" s="305"/>
    </row>
    <row r="4" spans="1:8" s="113" customFormat="1" ht="60.65" customHeight="1" thickBot="1" x14ac:dyDescent="0.4">
      <c r="A4" s="306"/>
      <c r="B4" s="306"/>
      <c r="C4" s="306"/>
      <c r="D4" s="306"/>
      <c r="E4" s="306"/>
      <c r="F4" s="306"/>
      <c r="G4" s="306"/>
      <c r="H4" s="306"/>
    </row>
    <row r="5" spans="1:8" s="114" customFormat="1" ht="20.149999999999999" customHeight="1" thickBot="1" x14ac:dyDescent="0.4">
      <c r="A5" s="307" t="s">
        <v>124</v>
      </c>
      <c r="B5" s="310" t="s">
        <v>208</v>
      </c>
      <c r="C5" s="303"/>
      <c r="D5" s="303"/>
      <c r="E5" s="303"/>
      <c r="F5" s="303"/>
      <c r="G5" s="303"/>
      <c r="H5" s="311" t="s">
        <v>209</v>
      </c>
    </row>
    <row r="6" spans="1:8" s="114" customFormat="1" ht="20.149999999999999" customHeight="1" thickBot="1" x14ac:dyDescent="0.4">
      <c r="A6" s="308"/>
      <c r="B6" s="115"/>
      <c r="C6" s="194"/>
      <c r="D6" s="310" t="s">
        <v>126</v>
      </c>
      <c r="E6" s="303"/>
      <c r="F6" s="303"/>
      <c r="G6" s="303"/>
      <c r="H6" s="312"/>
    </row>
    <row r="7" spans="1:8" s="114" customFormat="1" ht="20.149999999999999" customHeight="1" thickBot="1" x14ac:dyDescent="0.4">
      <c r="A7" s="308"/>
      <c r="B7" s="311" t="s">
        <v>210</v>
      </c>
      <c r="C7" s="314" t="s">
        <v>130</v>
      </c>
      <c r="D7" s="303"/>
      <c r="E7" s="303"/>
      <c r="F7" s="303"/>
      <c r="G7" s="303"/>
      <c r="H7" s="312"/>
    </row>
    <row r="8" spans="1:8" s="114" customFormat="1" ht="20.149999999999999" customHeight="1" thickBot="1" x14ac:dyDescent="0.4">
      <c r="A8" s="308"/>
      <c r="B8" s="312"/>
      <c r="C8" s="315"/>
      <c r="D8" s="310" t="s">
        <v>133</v>
      </c>
      <c r="E8" s="303"/>
      <c r="F8" s="302" t="s">
        <v>134</v>
      </c>
      <c r="G8" s="303"/>
      <c r="H8" s="312"/>
    </row>
    <row r="9" spans="1:8" s="114" customFormat="1" ht="42" customHeight="1" thickBot="1" x14ac:dyDescent="0.4">
      <c r="A9" s="309"/>
      <c r="B9" s="313"/>
      <c r="C9" s="316"/>
      <c r="D9" s="116" t="s">
        <v>135</v>
      </c>
      <c r="E9" s="117" t="s">
        <v>211</v>
      </c>
      <c r="F9" s="118" t="s">
        <v>135</v>
      </c>
      <c r="G9" s="117" t="s">
        <v>211</v>
      </c>
      <c r="H9" s="312"/>
    </row>
    <row r="10" spans="1:8" s="114" customFormat="1" ht="59.15" customHeight="1" thickBot="1" x14ac:dyDescent="0.4">
      <c r="A10" s="119">
        <v>1</v>
      </c>
      <c r="B10" s="120" t="s">
        <v>212</v>
      </c>
      <c r="C10" s="121"/>
      <c r="D10" s="122">
        <v>15700000</v>
      </c>
      <c r="E10" s="122">
        <v>7850000</v>
      </c>
      <c r="F10" s="122">
        <v>16500000</v>
      </c>
      <c r="G10" s="122">
        <v>8250000</v>
      </c>
      <c r="H10" s="120" t="s">
        <v>213</v>
      </c>
    </row>
    <row r="11" spans="1:8" s="114" customFormat="1" ht="42" customHeight="1" thickTop="1" thickBot="1" x14ac:dyDescent="0.4">
      <c r="A11" s="119">
        <v>2</v>
      </c>
      <c r="B11" s="120" t="s">
        <v>214</v>
      </c>
      <c r="C11" s="121"/>
      <c r="D11" s="123">
        <v>4350000</v>
      </c>
      <c r="E11" s="123">
        <v>3500000</v>
      </c>
      <c r="F11" s="123">
        <v>4350000</v>
      </c>
      <c r="G11" s="123">
        <v>3500000</v>
      </c>
      <c r="H11" s="120" t="s">
        <v>215</v>
      </c>
    </row>
    <row r="12" spans="1:8" s="114" customFormat="1" ht="42" customHeight="1" thickTop="1" thickBot="1" x14ac:dyDescent="0.4">
      <c r="A12" s="119">
        <v>3</v>
      </c>
      <c r="B12" s="120" t="s">
        <v>216</v>
      </c>
      <c r="C12" s="121"/>
      <c r="D12" s="123">
        <v>15100000</v>
      </c>
      <c r="E12" s="123">
        <v>7550000</v>
      </c>
      <c r="F12" s="123">
        <v>15100000</v>
      </c>
      <c r="G12" s="123">
        <v>7550000</v>
      </c>
      <c r="H12" s="120" t="s">
        <v>217</v>
      </c>
    </row>
    <row r="13" spans="1:8" s="114" customFormat="1" ht="42" customHeight="1" thickTop="1" thickBot="1" x14ac:dyDescent="0.4">
      <c r="A13" s="119">
        <v>4</v>
      </c>
      <c r="B13" s="120" t="s">
        <v>218</v>
      </c>
      <c r="C13" s="121"/>
      <c r="D13" s="123">
        <v>3100000</v>
      </c>
      <c r="E13" s="123">
        <v>1550000</v>
      </c>
      <c r="F13" s="123">
        <v>3100000</v>
      </c>
      <c r="G13" s="123">
        <v>1550000</v>
      </c>
      <c r="H13" s="120" t="s">
        <v>219</v>
      </c>
    </row>
    <row r="14" spans="1:8" s="114" customFormat="1" ht="42" customHeight="1" thickTop="1" thickBot="1" x14ac:dyDescent="0.4">
      <c r="A14" s="119">
        <v>5</v>
      </c>
      <c r="B14" s="120" t="s">
        <v>155</v>
      </c>
      <c r="C14" s="121"/>
      <c r="D14" s="123">
        <v>7500000</v>
      </c>
      <c r="E14" s="123">
        <v>7500000</v>
      </c>
      <c r="F14" s="123">
        <v>7500000</v>
      </c>
      <c r="G14" s="123">
        <v>7500000</v>
      </c>
      <c r="H14" s="120" t="s">
        <v>220</v>
      </c>
    </row>
    <row r="15" spans="1:8" s="114" customFormat="1" ht="42" customHeight="1" thickTop="1" thickBot="1" x14ac:dyDescent="0.4">
      <c r="A15" s="211">
        <v>6</v>
      </c>
      <c r="B15" s="212" t="s">
        <v>158</v>
      </c>
      <c r="C15" s="213"/>
      <c r="D15" s="214">
        <v>9100000</v>
      </c>
      <c r="E15" s="214">
        <v>9100000</v>
      </c>
      <c r="F15" s="214">
        <v>9100000</v>
      </c>
      <c r="G15" s="214">
        <v>9100000</v>
      </c>
      <c r="H15" s="212" t="s">
        <v>261</v>
      </c>
    </row>
    <row r="16" spans="1:8" s="114" customFormat="1" ht="42" customHeight="1" thickTop="1" thickBot="1" x14ac:dyDescent="0.4">
      <c r="A16" s="119">
        <v>7</v>
      </c>
      <c r="B16" s="120" t="s">
        <v>161</v>
      </c>
      <c r="C16" s="121"/>
      <c r="D16" s="123">
        <v>5300000</v>
      </c>
      <c r="E16" s="123">
        <v>2650000</v>
      </c>
      <c r="F16" s="123">
        <v>5300000</v>
      </c>
      <c r="G16" s="123">
        <v>2650000</v>
      </c>
      <c r="H16" s="120" t="s">
        <v>221</v>
      </c>
    </row>
    <row r="17" spans="1:8" s="114" customFormat="1" ht="42" customHeight="1" thickTop="1" thickBot="1" x14ac:dyDescent="0.4">
      <c r="A17" s="119">
        <v>8</v>
      </c>
      <c r="B17" s="120" t="s">
        <v>222</v>
      </c>
      <c r="C17" s="121"/>
      <c r="D17" s="123">
        <v>5000000</v>
      </c>
      <c r="E17" s="123">
        <v>2500000</v>
      </c>
      <c r="F17" s="123">
        <v>5000000</v>
      </c>
      <c r="G17" s="123">
        <v>2500000</v>
      </c>
      <c r="H17" s="120" t="s">
        <v>223</v>
      </c>
    </row>
    <row r="18" spans="1:8" ht="16" thickTop="1" x14ac:dyDescent="0.25">
      <c r="A18" s="73"/>
      <c r="B18" s="73" t="s">
        <v>224</v>
      </c>
      <c r="C18" s="124"/>
      <c r="D18" s="72">
        <f>SUM(D10:D17)</f>
        <v>65150000</v>
      </c>
      <c r="E18" s="72">
        <f>SUM(E10:E17)</f>
        <v>42200000</v>
      </c>
      <c r="F18" s="72">
        <f>SUM(F10:F17)</f>
        <v>65950000</v>
      </c>
      <c r="G18" s="72">
        <f>SUM(G10:G17)</f>
        <v>42600000</v>
      </c>
      <c r="H18" s="73"/>
    </row>
    <row r="19" spans="1:8" x14ac:dyDescent="0.25">
      <c r="B19" s="304"/>
      <c r="C19" s="304"/>
      <c r="D19" s="304"/>
      <c r="E19" s="304"/>
    </row>
    <row r="20" spans="1:8" x14ac:dyDescent="0.25">
      <c r="E20" s="49"/>
      <c r="G20" s="49"/>
    </row>
  </sheetData>
  <mergeCells count="12">
    <mergeCell ref="F8:G8"/>
    <mergeCell ref="B19:E19"/>
    <mergeCell ref="A2:G2"/>
    <mergeCell ref="A3:H4"/>
    <mergeCell ref="A5:A9"/>
    <mergeCell ref="B5:G5"/>
    <mergeCell ref="H5:H9"/>
    <mergeCell ref="D6:G6"/>
    <mergeCell ref="B7:B9"/>
    <mergeCell ref="C7:C9"/>
    <mergeCell ref="D7:G7"/>
    <mergeCell ref="D8:E8"/>
  </mergeCells>
  <pageMargins left="0.7" right="0.45" top="0.25" bottom="0.5" header="0" footer="0.15"/>
  <pageSetup paperSize="5" scale="72" fitToHeight="0" orientation="landscape" horizontalDpi="1200" verticalDpi="1200"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3"/>
  <sheetViews>
    <sheetView zoomScale="80" zoomScaleNormal="80" workbookViewId="0"/>
  </sheetViews>
  <sheetFormatPr defaultColWidth="8.6328125" defaultRowHeight="12.5" outlineLevelCol="1" x14ac:dyDescent="0.25"/>
  <cols>
    <col min="1" max="1" width="29.54296875" style="31" customWidth="1"/>
    <col min="2" max="5" width="16.54296875" style="31" customWidth="1"/>
    <col min="6" max="7" width="14.6328125" style="31" customWidth="1"/>
    <col min="8" max="8" width="19.90625" style="31" customWidth="1"/>
    <col min="9" max="9" width="8.6328125" style="31"/>
    <col min="10" max="10" width="13.08984375" style="31" bestFit="1" customWidth="1"/>
    <col min="11" max="11" width="8.6328125" style="31"/>
    <col min="12" max="12" width="14.453125" style="31" bestFit="1" customWidth="1"/>
    <col min="13" max="14" width="11.453125" style="31" hidden="1" customWidth="1" outlineLevel="1"/>
    <col min="15" max="15" width="24.90625" style="31" hidden="1" customWidth="1" outlineLevel="1"/>
    <col min="16" max="16" width="18.453125" style="31" hidden="1" customWidth="1" outlineLevel="1"/>
    <col min="17" max="17" width="18.08984375" style="31" hidden="1" customWidth="1" outlineLevel="1"/>
    <col min="18" max="18" width="21.90625" style="31" hidden="1" customWidth="1" outlineLevel="1"/>
    <col min="19" max="21" width="0" style="31" hidden="1" customWidth="1" outlineLevel="1"/>
    <col min="22" max="22" width="8.6328125" style="31" collapsed="1"/>
    <col min="23" max="16384" width="8.6328125" style="31"/>
  </cols>
  <sheetData>
    <row r="1" spans="1:33" ht="20.149999999999999" customHeight="1" x14ac:dyDescent="0.25">
      <c r="A1" s="41" t="s">
        <v>225</v>
      </c>
      <c r="B1" s="41"/>
      <c r="C1" s="41"/>
      <c r="D1" s="41"/>
      <c r="E1" s="41"/>
    </row>
    <row r="2" spans="1:33" ht="20.149999999999999" customHeight="1" x14ac:dyDescent="0.25">
      <c r="A2" s="221" t="str">
        <f>'Institution ID'!C3</f>
        <v>George Mason University</v>
      </c>
      <c r="B2" s="221"/>
      <c r="C2" s="221"/>
      <c r="D2" s="221"/>
      <c r="E2" s="221"/>
    </row>
    <row r="3" spans="1:33" s="29" customFormat="1" ht="70.5" customHeight="1" x14ac:dyDescent="0.35">
      <c r="A3" s="317" t="s">
        <v>226</v>
      </c>
      <c r="B3" s="318"/>
      <c r="C3" s="318"/>
      <c r="D3" s="318"/>
      <c r="E3" s="318"/>
      <c r="F3" s="318"/>
      <c r="G3" s="318"/>
      <c r="H3" s="318"/>
    </row>
    <row r="4" spans="1:33" s="29" customFormat="1" ht="41.75" customHeight="1" x14ac:dyDescent="0.35">
      <c r="A4" s="317" t="s">
        <v>227</v>
      </c>
      <c r="B4" s="318"/>
      <c r="C4" s="318"/>
      <c r="D4" s="318"/>
      <c r="E4" s="318"/>
      <c r="F4" s="318"/>
      <c r="G4" s="318"/>
      <c r="H4" s="318"/>
    </row>
    <row r="5" spans="1:33" s="113" customFormat="1" ht="38.15" customHeight="1" x14ac:dyDescent="0.35">
      <c r="A5" s="319" t="s">
        <v>228</v>
      </c>
      <c r="B5" s="320"/>
      <c r="C5" s="320"/>
      <c r="D5" s="320"/>
      <c r="E5" s="320"/>
      <c r="F5" s="320"/>
      <c r="G5" s="320"/>
      <c r="H5" s="320"/>
    </row>
    <row r="6" spans="1:33" s="113" customFormat="1" ht="20.149999999999999" customHeight="1" x14ac:dyDescent="0.4">
      <c r="A6" s="321" t="s">
        <v>229</v>
      </c>
      <c r="B6" s="322"/>
      <c r="C6" s="322"/>
      <c r="D6" s="322"/>
      <c r="E6" s="322"/>
      <c r="F6" s="322"/>
      <c r="G6" s="187"/>
      <c r="H6" s="187"/>
      <c r="M6" s="125"/>
      <c r="N6" s="125"/>
      <c r="O6" s="125"/>
      <c r="P6" s="125"/>
      <c r="Q6" s="125"/>
      <c r="R6" s="125"/>
      <c r="S6" s="125"/>
      <c r="T6" s="125"/>
      <c r="U6" s="125"/>
      <c r="V6" s="125"/>
      <c r="W6" s="125"/>
      <c r="X6" s="125"/>
      <c r="Y6" s="125"/>
      <c r="Z6" s="125"/>
      <c r="AA6" s="125"/>
      <c r="AB6" s="125"/>
      <c r="AC6" s="125"/>
      <c r="AD6" s="125"/>
      <c r="AE6" s="125"/>
      <c r="AF6" s="125"/>
      <c r="AG6" s="125"/>
    </row>
    <row r="7" spans="1:33" s="113" customFormat="1" ht="15" customHeight="1" x14ac:dyDescent="0.35">
      <c r="A7" s="331" t="s">
        <v>230</v>
      </c>
      <c r="B7" s="331"/>
      <c r="C7" s="331"/>
      <c r="D7" s="331"/>
      <c r="E7" s="331"/>
      <c r="F7" s="331"/>
      <c r="G7" s="331"/>
      <c r="H7" s="331"/>
      <c r="M7" s="126" t="s">
        <v>231</v>
      </c>
      <c r="N7" s="125"/>
      <c r="O7" s="125"/>
      <c r="P7" s="125"/>
      <c r="Q7" s="125"/>
      <c r="R7" s="125"/>
      <c r="S7" s="125"/>
      <c r="T7" s="125"/>
      <c r="U7" s="125"/>
      <c r="V7" s="125"/>
      <c r="W7" s="125"/>
      <c r="X7" s="125"/>
      <c r="Y7" s="125"/>
      <c r="Z7" s="125"/>
      <c r="AA7" s="125"/>
      <c r="AB7" s="125"/>
      <c r="AC7" s="125"/>
      <c r="AD7" s="125"/>
      <c r="AE7" s="125"/>
      <c r="AF7" s="125"/>
      <c r="AG7" s="125"/>
    </row>
    <row r="8" spans="1:33" s="113" customFormat="1" ht="18" customHeight="1" x14ac:dyDescent="0.35">
      <c r="A8" s="338" t="s">
        <v>232</v>
      </c>
      <c r="B8" s="323" t="s">
        <v>115</v>
      </c>
      <c r="C8" s="323" t="s">
        <v>233</v>
      </c>
      <c r="D8" s="340" t="s">
        <v>234</v>
      </c>
      <c r="E8" s="323" t="s">
        <v>235</v>
      </c>
      <c r="F8" s="323" t="s">
        <v>236</v>
      </c>
      <c r="G8" s="327" t="s">
        <v>237</v>
      </c>
      <c r="H8" s="324" t="s">
        <v>238</v>
      </c>
      <c r="M8" s="126" t="s">
        <v>239</v>
      </c>
      <c r="N8" s="126"/>
      <c r="O8" s="126"/>
      <c r="P8" s="126"/>
      <c r="Q8" s="126"/>
      <c r="R8" s="126"/>
      <c r="S8" s="126"/>
      <c r="T8" s="126"/>
      <c r="U8" s="125"/>
      <c r="V8" s="125"/>
      <c r="W8" s="125"/>
      <c r="X8" s="125"/>
      <c r="Y8" s="125"/>
      <c r="Z8" s="125"/>
      <c r="AA8" s="125"/>
      <c r="AB8" s="125"/>
      <c r="AC8" s="125"/>
      <c r="AD8" s="125"/>
      <c r="AE8" s="125"/>
      <c r="AF8" s="125"/>
      <c r="AG8" s="125"/>
    </row>
    <row r="9" spans="1:33" s="113" customFormat="1" ht="18.75" customHeight="1" thickBot="1" x14ac:dyDescent="0.4">
      <c r="A9" s="338"/>
      <c r="B9" s="324"/>
      <c r="C9" s="324"/>
      <c r="D9" s="340"/>
      <c r="E9" s="324"/>
      <c r="F9" s="324"/>
      <c r="G9" s="328"/>
      <c r="H9" s="324"/>
      <c r="M9" s="126" t="s">
        <v>240</v>
      </c>
      <c r="N9" s="126"/>
      <c r="O9" s="126"/>
      <c r="P9" s="126"/>
      <c r="Q9" s="126"/>
      <c r="R9" s="126"/>
      <c r="S9" s="126"/>
      <c r="T9" s="126"/>
      <c r="U9" s="125"/>
      <c r="V9" s="125"/>
      <c r="W9" s="125"/>
      <c r="X9" s="125"/>
      <c r="Y9" s="125"/>
      <c r="Z9" s="125"/>
      <c r="AA9" s="125"/>
      <c r="AB9" s="125"/>
      <c r="AC9" s="125"/>
      <c r="AD9" s="125"/>
      <c r="AE9" s="125"/>
      <c r="AF9" s="125"/>
      <c r="AG9" s="125"/>
    </row>
    <row r="10" spans="1:33" s="113" customFormat="1" ht="25.5" customHeight="1" x14ac:dyDescent="0.35">
      <c r="A10" s="338"/>
      <c r="B10" s="325"/>
      <c r="C10" s="325"/>
      <c r="D10" s="340"/>
      <c r="E10" s="325"/>
      <c r="F10" s="325"/>
      <c r="G10" s="329"/>
      <c r="H10" s="325"/>
      <c r="I10" s="332" t="s">
        <v>241</v>
      </c>
      <c r="J10" s="333"/>
      <c r="M10" s="126" t="s">
        <v>242</v>
      </c>
      <c r="N10" s="126"/>
      <c r="O10" s="126"/>
      <c r="P10" s="126"/>
      <c r="Q10" s="126"/>
      <c r="R10" s="126"/>
      <c r="S10" s="126"/>
      <c r="T10" s="126"/>
      <c r="U10" s="125"/>
      <c r="V10" s="125"/>
      <c r="W10" s="125"/>
      <c r="X10" s="125"/>
      <c r="Y10" s="125"/>
      <c r="Z10" s="125"/>
      <c r="AA10" s="125"/>
      <c r="AB10" s="125"/>
      <c r="AC10" s="125"/>
      <c r="AD10" s="125"/>
      <c r="AE10" s="125"/>
      <c r="AF10" s="125"/>
      <c r="AG10" s="125"/>
    </row>
    <row r="11" spans="1:33" s="113" customFormat="1" ht="16.399999999999999" customHeight="1" thickBot="1" x14ac:dyDescent="0.4">
      <c r="A11" s="339"/>
      <c r="B11" s="326"/>
      <c r="C11" s="326"/>
      <c r="D11" s="341"/>
      <c r="E11" s="326"/>
      <c r="F11" s="326"/>
      <c r="G11" s="330"/>
      <c r="H11" s="326"/>
      <c r="I11" s="334" t="s">
        <v>243</v>
      </c>
      <c r="J11" s="335"/>
    </row>
    <row r="12" spans="1:33" s="113" customFormat="1" ht="16.399999999999999" customHeight="1" x14ac:dyDescent="0.35">
      <c r="A12" s="127" t="s">
        <v>93</v>
      </c>
      <c r="B12" s="128">
        <v>203045313.79599264</v>
      </c>
      <c r="C12" s="129">
        <v>2255360</v>
      </c>
      <c r="D12" s="130">
        <f t="shared" ref="D12:D18" si="0">IF(C12=0,"%",C12/B12)</f>
        <v>1.1107668322087188E-2</v>
      </c>
      <c r="E12" s="131">
        <f>+C12</f>
        <v>2255360</v>
      </c>
      <c r="F12" s="131">
        <v>0</v>
      </c>
      <c r="G12" s="132">
        <v>3199958.2040073494</v>
      </c>
      <c r="H12" s="133">
        <f t="shared" ref="H12:H17" si="1">B12+F12+G12</f>
        <v>206245272</v>
      </c>
      <c r="I12" s="134">
        <f>(C12+C14+C16)-(E12+E14+E16)</f>
        <v>0</v>
      </c>
      <c r="J12" s="135" t="str">
        <f>IF(I12&gt;0,"WARNING: IS subsidizing OS","Compliant")</f>
        <v>Compliant</v>
      </c>
      <c r="M12" s="126" t="s">
        <v>244</v>
      </c>
    </row>
    <row r="13" spans="1:33" s="113" customFormat="1" ht="15" customHeight="1" x14ac:dyDescent="0.35">
      <c r="A13" s="136" t="s">
        <v>94</v>
      </c>
      <c r="B13" s="137">
        <v>128424027.2</v>
      </c>
      <c r="C13" s="131">
        <v>11840640</v>
      </c>
      <c r="D13" s="130">
        <f t="shared" si="0"/>
        <v>9.2199569334172074E-2</v>
      </c>
      <c r="E13" s="131">
        <f>+C13</f>
        <v>11840640</v>
      </c>
      <c r="F13" s="131">
        <v>0</v>
      </c>
      <c r="G13" s="132">
        <v>380860.9</v>
      </c>
      <c r="H13" s="138">
        <f t="shared" si="1"/>
        <v>128804888.10000001</v>
      </c>
    </row>
    <row r="14" spans="1:33" s="113" customFormat="1" ht="15" customHeight="1" x14ac:dyDescent="0.35">
      <c r="A14" s="136" t="s">
        <v>95</v>
      </c>
      <c r="B14" s="137">
        <v>43992628.246641085</v>
      </c>
      <c r="C14" s="131">
        <v>0</v>
      </c>
      <c r="D14" s="130" t="str">
        <f t="shared" si="0"/>
        <v>%</v>
      </c>
      <c r="E14" s="131">
        <v>0</v>
      </c>
      <c r="F14" s="131">
        <v>2009772.3134979997</v>
      </c>
      <c r="G14" s="132">
        <v>1467464.6398609024</v>
      </c>
      <c r="H14" s="138">
        <f t="shared" si="1"/>
        <v>47469865.199999988</v>
      </c>
      <c r="M14" s="113" t="s">
        <v>245</v>
      </c>
    </row>
    <row r="15" spans="1:33" s="113" customFormat="1" ht="15" customHeight="1" x14ac:dyDescent="0.35">
      <c r="A15" s="136" t="s">
        <v>98</v>
      </c>
      <c r="B15" s="137">
        <v>64554471.736022212</v>
      </c>
      <c r="C15" s="131">
        <v>0</v>
      </c>
      <c r="D15" s="130" t="str">
        <f t="shared" si="0"/>
        <v>%</v>
      </c>
      <c r="E15" s="131">
        <f>0</f>
        <v>0</v>
      </c>
      <c r="F15" s="131">
        <v>8147961.6410159525</v>
      </c>
      <c r="G15" s="132">
        <v>211962.82296182544</v>
      </c>
      <c r="H15" s="138">
        <f t="shared" si="1"/>
        <v>72914396.199999988</v>
      </c>
      <c r="M15" s="113" t="s">
        <v>246</v>
      </c>
    </row>
    <row r="16" spans="1:33" s="113" customFormat="1" ht="15" customHeight="1" x14ac:dyDescent="0.35">
      <c r="A16" s="136" t="s">
        <v>247</v>
      </c>
      <c r="B16" s="137">
        <v>2941925.3440979999</v>
      </c>
      <c r="C16" s="131">
        <v>0</v>
      </c>
      <c r="D16" s="130" t="str">
        <f t="shared" si="0"/>
        <v>%</v>
      </c>
      <c r="E16" s="131">
        <v>0</v>
      </c>
      <c r="F16" s="131">
        <v>989887.8559020001</v>
      </c>
      <c r="G16" s="132">
        <v>0</v>
      </c>
      <c r="H16" s="138">
        <f t="shared" si="1"/>
        <v>3931813.2</v>
      </c>
    </row>
    <row r="17" spans="1:17" s="113" customFormat="1" ht="15" customHeight="1" thickBot="1" x14ac:dyDescent="0.4">
      <c r="A17" s="139" t="s">
        <v>248</v>
      </c>
      <c r="B17" s="137">
        <v>7060812.0815725429</v>
      </c>
      <c r="C17" s="131">
        <v>0</v>
      </c>
      <c r="D17" s="140" t="str">
        <f t="shared" si="0"/>
        <v>%</v>
      </c>
      <c r="E17" s="131">
        <f>0</f>
        <v>0</v>
      </c>
      <c r="F17" s="131">
        <v>3660678.4184274571</v>
      </c>
      <c r="G17" s="132">
        <v>0</v>
      </c>
      <c r="H17" s="141">
        <f t="shared" si="1"/>
        <v>10721490.5</v>
      </c>
    </row>
    <row r="18" spans="1:17" s="113" customFormat="1" ht="15" customHeight="1" thickBot="1" x14ac:dyDescent="0.4">
      <c r="A18" s="142" t="s">
        <v>249</v>
      </c>
      <c r="B18" s="143">
        <f>SUM(B12:B17)</f>
        <v>450019178.4043265</v>
      </c>
      <c r="C18" s="143">
        <f>SUM(C12:C17)</f>
        <v>14096000</v>
      </c>
      <c r="D18" s="144">
        <f t="shared" si="0"/>
        <v>3.132310949498076E-2</v>
      </c>
      <c r="E18" s="143">
        <f>SUM(E12:E17)</f>
        <v>14096000</v>
      </c>
      <c r="F18" s="143">
        <f>SUM(F12:F17)</f>
        <v>14808300.22884341</v>
      </c>
      <c r="G18" s="143">
        <f>SUM(G12:G17)</f>
        <v>5260246.5668300781</v>
      </c>
      <c r="H18" s="145">
        <f>SUM(H12:H17)</f>
        <v>470087725.19999999</v>
      </c>
      <c r="M18" s="146"/>
    </row>
    <row r="19" spans="1:17" s="113" customFormat="1" ht="15" customHeight="1" x14ac:dyDescent="0.35">
      <c r="A19" s="336"/>
      <c r="B19" s="336"/>
      <c r="C19" s="336"/>
      <c r="D19" s="336"/>
      <c r="E19" s="336"/>
      <c r="F19" s="147"/>
      <c r="G19" s="147"/>
      <c r="H19" s="147"/>
    </row>
    <row r="20" spans="1:17" s="113" customFormat="1" ht="15" customHeight="1" x14ac:dyDescent="0.35">
      <c r="A20" s="331" t="s">
        <v>250</v>
      </c>
      <c r="B20" s="331"/>
      <c r="C20" s="331"/>
      <c r="D20" s="331"/>
      <c r="E20" s="331"/>
      <c r="F20" s="331"/>
      <c r="G20" s="331"/>
      <c r="H20" s="331"/>
      <c r="M20" s="113" t="s">
        <v>251</v>
      </c>
      <c r="N20" s="113" t="s">
        <v>252</v>
      </c>
      <c r="O20" s="113" t="s">
        <v>253</v>
      </c>
      <c r="P20" s="113" t="s">
        <v>254</v>
      </c>
    </row>
    <row r="21" spans="1:17" ht="15" customHeight="1" x14ac:dyDescent="0.25">
      <c r="A21" s="338" t="s">
        <v>232</v>
      </c>
      <c r="B21" s="323" t="s">
        <v>115</v>
      </c>
      <c r="C21" s="323" t="s">
        <v>233</v>
      </c>
      <c r="D21" s="340" t="s">
        <v>234</v>
      </c>
      <c r="E21" s="323" t="s">
        <v>235</v>
      </c>
      <c r="F21" s="323" t="s">
        <v>236</v>
      </c>
      <c r="G21" s="323" t="s">
        <v>237</v>
      </c>
      <c r="H21" s="324" t="s">
        <v>238</v>
      </c>
      <c r="M21" s="148">
        <v>-20320435.614069309</v>
      </c>
      <c r="N21" s="148">
        <v>-23180301.58993629</v>
      </c>
      <c r="O21" s="148">
        <v>-26579015.143560059</v>
      </c>
      <c r="P21" s="148">
        <v>-30621333.781938203</v>
      </c>
    </row>
    <row r="22" spans="1:17" s="113" customFormat="1" ht="15" customHeight="1" thickBot="1" x14ac:dyDescent="0.4">
      <c r="A22" s="338"/>
      <c r="B22" s="324"/>
      <c r="C22" s="324"/>
      <c r="D22" s="340"/>
      <c r="E22" s="324"/>
      <c r="F22" s="324"/>
      <c r="G22" s="324"/>
      <c r="H22" s="324"/>
    </row>
    <row r="23" spans="1:17" s="113" customFormat="1" ht="16.399999999999999" customHeight="1" x14ac:dyDescent="0.35">
      <c r="A23" s="338"/>
      <c r="B23" s="325"/>
      <c r="C23" s="325"/>
      <c r="D23" s="340"/>
      <c r="E23" s="325"/>
      <c r="F23" s="325"/>
      <c r="G23" s="325"/>
      <c r="H23" s="325"/>
      <c r="I23" s="342" t="s">
        <v>241</v>
      </c>
      <c r="J23" s="333"/>
    </row>
    <row r="24" spans="1:17" s="113" customFormat="1" ht="16.399999999999999" customHeight="1" thickBot="1" x14ac:dyDescent="0.4">
      <c r="A24" s="339"/>
      <c r="B24" s="326"/>
      <c r="C24" s="326"/>
      <c r="D24" s="341"/>
      <c r="E24" s="326"/>
      <c r="F24" s="326"/>
      <c r="G24" s="326"/>
      <c r="H24" s="326"/>
      <c r="I24" s="343" t="s">
        <v>243</v>
      </c>
      <c r="J24" s="335"/>
    </row>
    <row r="25" spans="1:17" s="113" customFormat="1" ht="16.399999999999999" customHeight="1" x14ac:dyDescent="0.35">
      <c r="A25" s="127" t="s">
        <v>93</v>
      </c>
      <c r="B25" s="128">
        <f>+'2-Tuit &amp; Oth NGF Rev'!C7</f>
        <v>206882395.77338636</v>
      </c>
      <c r="C25" s="129">
        <v>10348000</v>
      </c>
      <c r="D25" s="130">
        <f t="shared" ref="D25:D31" si="2">IF(C25=0,"%",C25/B25)</f>
        <v>5.0018755638033756E-2</v>
      </c>
      <c r="E25" s="131">
        <f>+C25</f>
        <v>10348000</v>
      </c>
      <c r="F25" s="131">
        <v>0</v>
      </c>
      <c r="G25" s="131">
        <v>3524213.0659970427</v>
      </c>
      <c r="H25" s="133">
        <f t="shared" ref="H25:H30" si="3">B25+F25+G25</f>
        <v>210406608.83938339</v>
      </c>
      <c r="I25" s="134">
        <f>(C25+C27+C29)-(E25+E27+E29)</f>
        <v>0</v>
      </c>
      <c r="J25" s="135" t="str">
        <f>IF(I25&gt;0,"WARNING: IS subsidizing OS","Compliant")</f>
        <v>Compliant</v>
      </c>
      <c r="L25" s="147"/>
      <c r="M25" s="147">
        <v>7036640</v>
      </c>
    </row>
    <row r="26" spans="1:17" s="113" customFormat="1" ht="16.399999999999999" customHeight="1" x14ac:dyDescent="0.35">
      <c r="A26" s="136" t="s">
        <v>94</v>
      </c>
      <c r="B26" s="137">
        <f>+'2-Tuit &amp; Oth NGF Rev'!C8</f>
        <v>149801676.43859494</v>
      </c>
      <c r="C26" s="131">
        <v>10348000</v>
      </c>
      <c r="D26" s="130">
        <f t="shared" si="2"/>
        <v>6.9077998631355358E-2</v>
      </c>
      <c r="E26" s="131">
        <f>+C26</f>
        <v>10348000</v>
      </c>
      <c r="F26" s="131">
        <v>0</v>
      </c>
      <c r="G26" s="131">
        <v>399157.13059957651</v>
      </c>
      <c r="H26" s="138">
        <f t="shared" si="3"/>
        <v>150200833.56919453</v>
      </c>
      <c r="L26" s="147"/>
      <c r="M26" s="147">
        <v>-7036640</v>
      </c>
    </row>
    <row r="27" spans="1:17" s="113" customFormat="1" ht="15" customHeight="1" x14ac:dyDescent="0.35">
      <c r="A27" s="136" t="s">
        <v>95</v>
      </c>
      <c r="B27" s="137">
        <f>+'2-Tuit &amp; Oth NGF Rev'!C9</f>
        <v>42168368.005889118</v>
      </c>
      <c r="C27" s="131">
        <v>0</v>
      </c>
      <c r="D27" s="130" t="str">
        <f t="shared" si="2"/>
        <v>%</v>
      </c>
      <c r="E27" s="131">
        <f>0</f>
        <v>0</v>
      </c>
      <c r="F27" s="131">
        <v>2049967.7597679598</v>
      </c>
      <c r="G27" s="131">
        <v>1580633.0067311763</v>
      </c>
      <c r="H27" s="138">
        <f t="shared" si="3"/>
        <v>45798968.77238825</v>
      </c>
    </row>
    <row r="28" spans="1:17" s="113" customFormat="1" ht="15" customHeight="1" x14ac:dyDescent="0.35">
      <c r="A28" s="136" t="s">
        <v>98</v>
      </c>
      <c r="B28" s="137">
        <f>+'2-Tuit &amp; Oth NGF Rev'!C10</f>
        <v>73036583.576266915</v>
      </c>
      <c r="C28" s="131">
        <v>0</v>
      </c>
      <c r="D28" s="130" t="str">
        <f t="shared" si="2"/>
        <v>%</v>
      </c>
      <c r="E28" s="131">
        <f>0</f>
        <v>0</v>
      </c>
      <c r="F28" s="131">
        <v>9719663.9074941669</v>
      </c>
      <c r="G28" s="131">
        <v>225182.20134528319</v>
      </c>
      <c r="H28" s="138">
        <f t="shared" si="3"/>
        <v>82981429.685106367</v>
      </c>
    </row>
    <row r="29" spans="1:17" s="113" customFormat="1" ht="15" customHeight="1" x14ac:dyDescent="0.35">
      <c r="A29" s="136" t="s">
        <v>247</v>
      </c>
      <c r="B29" s="137">
        <f>+'2-Tuit &amp; Oth NGF Rev'!C11</f>
        <v>5223916.5869799601</v>
      </c>
      <c r="C29" s="131">
        <v>0</v>
      </c>
      <c r="D29" s="130" t="str">
        <f t="shared" si="2"/>
        <v>%</v>
      </c>
      <c r="E29" s="131">
        <f>0</f>
        <v>0</v>
      </c>
      <c r="F29" s="131">
        <v>1009685.61302004</v>
      </c>
      <c r="G29" s="131">
        <v>0</v>
      </c>
      <c r="H29" s="138">
        <f t="shared" si="3"/>
        <v>6233602.2000000002</v>
      </c>
    </row>
    <row r="30" spans="1:17" s="113" customFormat="1" ht="15" customHeight="1" thickBot="1" x14ac:dyDescent="0.4">
      <c r="A30" s="139" t="s">
        <v>248</v>
      </c>
      <c r="B30" s="137">
        <f>+'2-Tuit &amp; Oth NGF Rev'!C12</f>
        <v>6541191.3078186093</v>
      </c>
      <c r="C30" s="131">
        <v>0</v>
      </c>
      <c r="D30" s="140" t="str">
        <f t="shared" si="2"/>
        <v>%</v>
      </c>
      <c r="E30" s="131">
        <f>0</f>
        <v>0</v>
      </c>
      <c r="F30" s="131">
        <v>4366805.5236567995</v>
      </c>
      <c r="G30" s="131">
        <v>0</v>
      </c>
      <c r="H30" s="141">
        <f t="shared" si="3"/>
        <v>10907996.831475409</v>
      </c>
    </row>
    <row r="31" spans="1:17" s="113" customFormat="1" ht="15" customHeight="1" thickBot="1" x14ac:dyDescent="0.4">
      <c r="A31" s="142" t="s">
        <v>249</v>
      </c>
      <c r="B31" s="149">
        <f>SUM(B25:B30)</f>
        <v>483654131.68893594</v>
      </c>
      <c r="C31" s="149">
        <f t="shared" ref="C31:H31" si="4">SUM(C25:C30)</f>
        <v>20696000</v>
      </c>
      <c r="D31" s="144">
        <f t="shared" si="2"/>
        <v>4.2790909131136534E-2</v>
      </c>
      <c r="E31" s="149">
        <f t="shared" si="4"/>
        <v>20696000</v>
      </c>
      <c r="F31" s="143">
        <f t="shared" si="4"/>
        <v>17146122.803938966</v>
      </c>
      <c r="G31" s="143">
        <f t="shared" si="4"/>
        <v>5729185.404673079</v>
      </c>
      <c r="H31" s="145">
        <f t="shared" si="4"/>
        <v>506529439.89754796</v>
      </c>
      <c r="L31" s="150"/>
      <c r="M31" s="146"/>
      <c r="N31" s="147"/>
      <c r="O31" s="150"/>
      <c r="P31" s="147">
        <v>7200000</v>
      </c>
      <c r="Q31" s="147">
        <v>7200000</v>
      </c>
    </row>
    <row r="32" spans="1:17" s="113" customFormat="1" ht="15" customHeight="1" x14ac:dyDescent="0.35">
      <c r="A32" s="337"/>
      <c r="B32" s="337"/>
      <c r="C32" s="337"/>
      <c r="D32" s="337"/>
      <c r="E32" s="337"/>
      <c r="F32" s="147"/>
      <c r="G32" s="147"/>
      <c r="H32" s="147"/>
      <c r="J32" s="147"/>
      <c r="P32" s="151">
        <v>0.9</v>
      </c>
      <c r="Q32" s="151">
        <v>0.1</v>
      </c>
    </row>
    <row r="33" spans="1:18" s="113" customFormat="1" ht="15" customHeight="1" thickBot="1" x14ac:dyDescent="0.4">
      <c r="A33" s="331" t="s">
        <v>255</v>
      </c>
      <c r="B33" s="331"/>
      <c r="C33" s="331"/>
      <c r="D33" s="331"/>
      <c r="E33" s="331"/>
      <c r="F33" s="331"/>
      <c r="G33" s="331"/>
      <c r="H33" s="331"/>
      <c r="P33" s="147">
        <f>+P31*P32</f>
        <v>6480000</v>
      </c>
      <c r="Q33" s="147">
        <f>+Q31*Q32</f>
        <v>720000</v>
      </c>
    </row>
    <row r="34" spans="1:18" ht="15" customHeight="1" x14ac:dyDescent="0.25">
      <c r="A34" s="338" t="s">
        <v>232</v>
      </c>
      <c r="B34" s="323" t="s">
        <v>115</v>
      </c>
      <c r="C34" s="323" t="s">
        <v>233</v>
      </c>
      <c r="D34" s="340" t="s">
        <v>234</v>
      </c>
      <c r="E34" s="323" t="s">
        <v>235</v>
      </c>
      <c r="F34" s="323" t="s">
        <v>236</v>
      </c>
      <c r="G34" s="323" t="s">
        <v>237</v>
      </c>
      <c r="H34" s="324" t="s">
        <v>238</v>
      </c>
      <c r="P34" s="344" t="s">
        <v>233</v>
      </c>
      <c r="Q34" s="345" t="s">
        <v>236</v>
      </c>
      <c r="R34" s="345" t="s">
        <v>237</v>
      </c>
    </row>
    <row r="35" spans="1:18" ht="12.65" customHeight="1" thickBot="1" x14ac:dyDescent="0.3">
      <c r="A35" s="338"/>
      <c r="B35" s="324"/>
      <c r="C35" s="324"/>
      <c r="D35" s="340"/>
      <c r="E35" s="324"/>
      <c r="F35" s="324"/>
      <c r="G35" s="324"/>
      <c r="H35" s="324"/>
      <c r="I35" s="113"/>
      <c r="P35" s="340"/>
      <c r="Q35" s="324"/>
      <c r="R35" s="324"/>
    </row>
    <row r="36" spans="1:18" s="113" customFormat="1" ht="15" customHeight="1" x14ac:dyDescent="0.35">
      <c r="A36" s="338"/>
      <c r="B36" s="325"/>
      <c r="C36" s="325"/>
      <c r="D36" s="340"/>
      <c r="E36" s="325"/>
      <c r="F36" s="325"/>
      <c r="G36" s="325"/>
      <c r="H36" s="325"/>
      <c r="I36" s="342" t="s">
        <v>241</v>
      </c>
      <c r="J36" s="333"/>
      <c r="M36" s="146"/>
      <c r="P36" s="340"/>
      <c r="Q36" s="325"/>
      <c r="R36" s="325"/>
    </row>
    <row r="37" spans="1:18" s="113" customFormat="1" ht="16.399999999999999" customHeight="1" thickBot="1" x14ac:dyDescent="0.4">
      <c r="A37" s="339"/>
      <c r="B37" s="326"/>
      <c r="C37" s="326"/>
      <c r="D37" s="341"/>
      <c r="E37" s="326"/>
      <c r="F37" s="326"/>
      <c r="G37" s="326"/>
      <c r="H37" s="326"/>
      <c r="I37" s="343" t="s">
        <v>243</v>
      </c>
      <c r="J37" s="335"/>
      <c r="P37" s="341"/>
      <c r="Q37" s="326"/>
      <c r="R37" s="326"/>
    </row>
    <row r="38" spans="1:18" s="113" customFormat="1" ht="16.399999999999999" customHeight="1" x14ac:dyDescent="0.35">
      <c r="A38" s="127" t="s">
        <v>93</v>
      </c>
      <c r="B38" s="128">
        <f>+'2-Tuit &amp; Oth NGF Rev'!D7</f>
        <v>218942778.37625358</v>
      </c>
      <c r="C38" s="129">
        <v>12988000</v>
      </c>
      <c r="D38" s="130">
        <f t="shared" ref="D38:D44" si="5">IF(C38=0,"%",C38/B38)</f>
        <v>5.9321435930990596E-2</v>
      </c>
      <c r="E38" s="131">
        <f>+C38</f>
        <v>12988000</v>
      </c>
      <c r="F38" s="131">
        <v>0</v>
      </c>
      <c r="G38" s="131">
        <v>3635196.7465160689</v>
      </c>
      <c r="H38" s="133">
        <f t="shared" ref="H38:H43" si="6">B38+F38+G38</f>
        <v>222577975.12276965</v>
      </c>
      <c r="I38" s="134">
        <f>(C38+C40+C42)-(E38+E40+E42)</f>
        <v>0</v>
      </c>
      <c r="J38" s="135" t="str">
        <f>IF(I38&gt;0,"WARNING: IS subsidizing OS","Compliant")</f>
        <v>Compliant</v>
      </c>
      <c r="L38" s="147"/>
      <c r="M38" s="147"/>
      <c r="O38" s="113" t="s">
        <v>93</v>
      </c>
      <c r="P38" s="147"/>
      <c r="Q38" s="131">
        <f>+$Q$33*Q45</f>
        <v>0</v>
      </c>
      <c r="R38" s="131">
        <f>+$Q$33*R45</f>
        <v>110983.68051902608</v>
      </c>
    </row>
    <row r="39" spans="1:18" s="113" customFormat="1" ht="16.399999999999999" customHeight="1" x14ac:dyDescent="0.35">
      <c r="A39" s="136" t="s">
        <v>94</v>
      </c>
      <c r="B39" s="152">
        <f>+'2-Tuit &amp; Oth NGF Rev'!D8</f>
        <v>163354443.08643603</v>
      </c>
      <c r="C39" s="129">
        <v>12988000</v>
      </c>
      <c r="D39" s="130">
        <f t="shared" si="5"/>
        <v>7.9508091451957849E-2</v>
      </c>
      <c r="E39" s="131">
        <f>+C39</f>
        <v>12988000</v>
      </c>
      <c r="F39" s="131">
        <v>0</v>
      </c>
      <c r="G39" s="131">
        <v>411343.52119915304</v>
      </c>
      <c r="H39" s="138">
        <f t="shared" si="6"/>
        <v>163765786.6076352</v>
      </c>
      <c r="L39" s="147"/>
      <c r="M39" s="147"/>
      <c r="O39" s="113" t="s">
        <v>94</v>
      </c>
      <c r="P39" s="147"/>
      <c r="Q39" s="131">
        <f t="shared" ref="Q39:R43" si="7">+$Q$33*Q46</f>
        <v>0</v>
      </c>
      <c r="R39" s="131">
        <f t="shared" si="7"/>
        <v>12186.39059957652</v>
      </c>
    </row>
    <row r="40" spans="1:18" s="113" customFormat="1" ht="16.399999999999999" customHeight="1" x14ac:dyDescent="0.35">
      <c r="A40" s="136" t="s">
        <v>95</v>
      </c>
      <c r="B40" s="152">
        <f>+'2-Tuit &amp; Oth NGF Rev'!D9</f>
        <v>45590472.160994023</v>
      </c>
      <c r="C40" s="131">
        <v>0</v>
      </c>
      <c r="D40" s="130" t="str">
        <f t="shared" si="5"/>
        <v>%</v>
      </c>
      <c r="E40" s="131">
        <f>0</f>
        <v>0</v>
      </c>
      <c r="F40" s="131">
        <v>2114524.8573848782</v>
      </c>
      <c r="G40" s="131">
        <v>1630409.9258197078</v>
      </c>
      <c r="H40" s="138">
        <f t="shared" si="6"/>
        <v>49335406.944198608</v>
      </c>
      <c r="L40" s="147"/>
      <c r="O40" s="113" t="s">
        <v>95</v>
      </c>
      <c r="P40" s="147"/>
      <c r="Q40" s="131">
        <f t="shared" si="7"/>
        <v>64557.097616918545</v>
      </c>
      <c r="R40" s="131">
        <f t="shared" si="7"/>
        <v>49776.919088531547</v>
      </c>
    </row>
    <row r="41" spans="1:18" s="113" customFormat="1" ht="15" customHeight="1" x14ac:dyDescent="0.35">
      <c r="A41" s="136" t="s">
        <v>98</v>
      </c>
      <c r="B41" s="152">
        <f>+'2-Tuit &amp; Oth NGF Rev'!D10</f>
        <v>85836739.184901401</v>
      </c>
      <c r="C41" s="131">
        <v>0</v>
      </c>
      <c r="D41" s="130" t="str">
        <f t="shared" si="5"/>
        <v>%</v>
      </c>
      <c r="E41" s="131">
        <f>0</f>
        <v>0</v>
      </c>
      <c r="F41" s="131">
        <v>10025753.253870407</v>
      </c>
      <c r="G41" s="131">
        <v>232273.58572660905</v>
      </c>
      <c r="H41" s="138">
        <f t="shared" si="6"/>
        <v>96094766.024498418</v>
      </c>
      <c r="L41" s="147"/>
      <c r="O41" s="113" t="s">
        <v>98</v>
      </c>
      <c r="P41" s="147"/>
      <c r="Q41" s="131">
        <f t="shared" si="7"/>
        <v>306089.34637624049</v>
      </c>
      <c r="R41" s="131">
        <f t="shared" si="7"/>
        <v>7091.38438132585</v>
      </c>
    </row>
    <row r="42" spans="1:18" s="113" customFormat="1" ht="15" customHeight="1" x14ac:dyDescent="0.35">
      <c r="A42" s="136" t="s">
        <v>247</v>
      </c>
      <c r="B42" s="137">
        <f>+'2-Tuit &amp; Oth NGF Rev'!D11</f>
        <v>5379127.8735567024</v>
      </c>
      <c r="C42" s="131">
        <v>0</v>
      </c>
      <c r="D42" s="130" t="str">
        <f t="shared" si="5"/>
        <v>%</v>
      </c>
      <c r="E42" s="131">
        <f>0</f>
        <v>0</v>
      </c>
      <c r="F42" s="131">
        <v>1041482.3924432984</v>
      </c>
      <c r="G42" s="131">
        <v>0</v>
      </c>
      <c r="H42" s="138">
        <f t="shared" si="6"/>
        <v>6420610.2660000008</v>
      </c>
      <c r="L42" s="147"/>
      <c r="O42" s="113" t="s">
        <v>247</v>
      </c>
      <c r="P42" s="147"/>
      <c r="Q42" s="131">
        <f t="shared" si="7"/>
        <v>31796.779423258387</v>
      </c>
      <c r="R42" s="131">
        <f t="shared" si="7"/>
        <v>0</v>
      </c>
    </row>
    <row r="43" spans="1:18" s="113" customFormat="1" ht="15" customHeight="1" thickBot="1" x14ac:dyDescent="0.4">
      <c r="A43" s="139" t="s">
        <v>248</v>
      </c>
      <c r="B43" s="137">
        <f>+'2-Tuit &amp; Oth NGF Rev'!D12</f>
        <v>6730912.8107677503</v>
      </c>
      <c r="C43" s="131">
        <v>0</v>
      </c>
      <c r="D43" s="130" t="str">
        <f t="shared" si="5"/>
        <v>%</v>
      </c>
      <c r="E43" s="131">
        <f>0</f>
        <v>0</v>
      </c>
      <c r="F43" s="131">
        <v>4504323.9256519219</v>
      </c>
      <c r="G43" s="131">
        <v>0</v>
      </c>
      <c r="H43" s="141">
        <f t="shared" si="6"/>
        <v>11235236.736419672</v>
      </c>
      <c r="L43" s="147"/>
      <c r="O43" s="113" t="s">
        <v>248</v>
      </c>
      <c r="P43" s="147"/>
      <c r="Q43" s="131">
        <f t="shared" si="7"/>
        <v>137518.40199512255</v>
      </c>
      <c r="R43" s="131">
        <f t="shared" si="7"/>
        <v>0</v>
      </c>
    </row>
    <row r="44" spans="1:18" s="113" customFormat="1" ht="15" customHeight="1" thickBot="1" x14ac:dyDescent="0.4">
      <c r="A44" s="142" t="s">
        <v>249</v>
      </c>
      <c r="B44" s="149">
        <f>SUM(B38:B43)</f>
        <v>525834473.49290955</v>
      </c>
      <c r="C44" s="149">
        <f t="shared" ref="C44:H44" si="8">SUM(C38:C43)</f>
        <v>25976000</v>
      </c>
      <c r="D44" s="144">
        <f t="shared" si="5"/>
        <v>4.939957593014347E-2</v>
      </c>
      <c r="E44" s="149">
        <f t="shared" si="8"/>
        <v>25976000</v>
      </c>
      <c r="F44" s="143">
        <f t="shared" si="8"/>
        <v>17686084.429350507</v>
      </c>
      <c r="G44" s="143">
        <f t="shared" si="8"/>
        <v>5909223.7792615397</v>
      </c>
      <c r="H44" s="145">
        <f t="shared" si="8"/>
        <v>549429781.70152152</v>
      </c>
      <c r="J44" s="147"/>
      <c r="L44" s="147"/>
      <c r="M44" s="147"/>
      <c r="N44" s="147"/>
      <c r="O44" s="150"/>
      <c r="P44" s="147">
        <f>SUM(P38:P43)</f>
        <v>0</v>
      </c>
      <c r="Q44" s="143">
        <f t="shared" ref="Q44:R44" si="9">SUM(Q38:Q43)</f>
        <v>539961.62541154004</v>
      </c>
      <c r="R44" s="143">
        <f t="shared" si="9"/>
        <v>180038.37458846002</v>
      </c>
    </row>
    <row r="45" spans="1:18" s="113" customFormat="1" ht="15" customHeight="1" x14ac:dyDescent="0.25">
      <c r="A45" s="347"/>
      <c r="B45" s="347"/>
      <c r="C45" s="347"/>
      <c r="D45" s="347"/>
      <c r="E45" s="347"/>
      <c r="F45" s="147"/>
      <c r="G45" s="147"/>
      <c r="H45" s="147"/>
      <c r="M45" s="153"/>
      <c r="O45" s="113" t="s">
        <v>93</v>
      </c>
      <c r="Q45" s="154">
        <v>0</v>
      </c>
      <c r="R45" s="154">
        <v>0.15414400072086956</v>
      </c>
    </row>
    <row r="46" spans="1:18" s="113" customFormat="1" ht="15" customHeight="1" x14ac:dyDescent="0.35">
      <c r="A46" s="331" t="s">
        <v>256</v>
      </c>
      <c r="B46" s="331"/>
      <c r="C46" s="331"/>
      <c r="D46" s="331"/>
      <c r="E46" s="331"/>
      <c r="F46" s="331"/>
      <c r="G46" s="331"/>
      <c r="H46" s="331"/>
      <c r="O46" s="113" t="s">
        <v>94</v>
      </c>
      <c r="Q46" s="154">
        <v>0</v>
      </c>
      <c r="R46" s="154">
        <v>1.6925542499411833E-2</v>
      </c>
    </row>
    <row r="47" spans="1:18" ht="15" customHeight="1" x14ac:dyDescent="0.25">
      <c r="A47" s="338" t="s">
        <v>232</v>
      </c>
      <c r="B47" s="323" t="s">
        <v>115</v>
      </c>
      <c r="C47" s="323" t="s">
        <v>233</v>
      </c>
      <c r="D47" s="340" t="s">
        <v>234</v>
      </c>
      <c r="E47" s="323" t="s">
        <v>235</v>
      </c>
      <c r="F47" s="323" t="s">
        <v>236</v>
      </c>
      <c r="G47" s="323" t="s">
        <v>237</v>
      </c>
      <c r="H47" s="324" t="s">
        <v>238</v>
      </c>
      <c r="M47" s="155"/>
      <c r="O47" s="31" t="s">
        <v>95</v>
      </c>
      <c r="Q47" s="154">
        <v>8.9662635579053532E-2</v>
      </c>
      <c r="R47" s="154">
        <v>6.9134609845182701E-2</v>
      </c>
    </row>
    <row r="48" spans="1:18" ht="15" customHeight="1" thickBot="1" x14ac:dyDescent="0.3">
      <c r="A48" s="338"/>
      <c r="B48" s="324"/>
      <c r="C48" s="324"/>
      <c r="D48" s="340"/>
      <c r="E48" s="324"/>
      <c r="F48" s="324"/>
      <c r="G48" s="324"/>
      <c r="H48" s="324"/>
      <c r="I48" s="113"/>
      <c r="O48" s="31" t="s">
        <v>98</v>
      </c>
      <c r="Q48" s="154">
        <v>0.42512409218922292</v>
      </c>
      <c r="R48" s="154">
        <v>9.8491449740636811E-3</v>
      </c>
    </row>
    <row r="49" spans="1:18" ht="15" customHeight="1" x14ac:dyDescent="0.25">
      <c r="A49" s="338"/>
      <c r="B49" s="325"/>
      <c r="C49" s="325"/>
      <c r="D49" s="340"/>
      <c r="E49" s="325"/>
      <c r="F49" s="325"/>
      <c r="G49" s="325"/>
      <c r="H49" s="325"/>
      <c r="I49" s="342" t="s">
        <v>241</v>
      </c>
      <c r="J49" s="333"/>
      <c r="M49" s="155"/>
      <c r="O49" s="31" t="s">
        <v>247</v>
      </c>
      <c r="Q49" s="154">
        <v>4.4162193643414428E-2</v>
      </c>
      <c r="R49" s="154">
        <v>0</v>
      </c>
    </row>
    <row r="50" spans="1:18" ht="15" customHeight="1" thickBot="1" x14ac:dyDescent="0.3">
      <c r="A50" s="339"/>
      <c r="B50" s="326"/>
      <c r="C50" s="326"/>
      <c r="D50" s="341"/>
      <c r="E50" s="326"/>
      <c r="F50" s="326"/>
      <c r="G50" s="326"/>
      <c r="H50" s="326"/>
      <c r="I50" s="343" t="s">
        <v>243</v>
      </c>
      <c r="J50" s="335"/>
      <c r="O50" s="31" t="s">
        <v>248</v>
      </c>
      <c r="Q50" s="154">
        <v>0.1909977805487813</v>
      </c>
      <c r="R50" s="154">
        <v>0</v>
      </c>
    </row>
    <row r="51" spans="1:18" ht="15.5" x14ac:dyDescent="0.35">
      <c r="A51" s="127" t="s">
        <v>93</v>
      </c>
      <c r="B51" s="128">
        <f>+'2-Tuit &amp; Oth NGF Rev'!E7</f>
        <v>231663667.98378506</v>
      </c>
      <c r="C51" s="129">
        <v>16088000</v>
      </c>
      <c r="D51" s="130">
        <f t="shared" ref="D51:D57" si="10">IF(C51=0,"%",C51/B51)</f>
        <v>6.9445503216007329E-2</v>
      </c>
      <c r="E51" s="131">
        <f>+C51</f>
        <v>16088000</v>
      </c>
      <c r="F51" s="131">
        <v>0</v>
      </c>
      <c r="G51" s="131">
        <v>3758511.9470927645</v>
      </c>
      <c r="H51" s="133">
        <f t="shared" ref="H51:H56" si="11">B51+F51+G51</f>
        <v>235422179.93087783</v>
      </c>
      <c r="I51" s="134">
        <f>(C51+C53+C55)-(E51+E53+E55)</f>
        <v>0</v>
      </c>
      <c r="J51" s="135" t="str">
        <f>IF(I51&gt;0,"WARNING: IS subsidizing OS","Compliant")</f>
        <v>Compliant</v>
      </c>
      <c r="L51" s="148"/>
      <c r="M51" s="148"/>
      <c r="O51" s="49"/>
    </row>
    <row r="52" spans="1:18" ht="15.5" x14ac:dyDescent="0.35">
      <c r="A52" s="136" t="s">
        <v>94</v>
      </c>
      <c r="B52" s="152">
        <f>+'2-Tuit &amp; Oth NGF Rev'!E8</f>
        <v>175972223.9233216</v>
      </c>
      <c r="C52" s="129">
        <v>16088000</v>
      </c>
      <c r="D52" s="130">
        <f t="shared" si="10"/>
        <v>9.1423519242503914E-2</v>
      </c>
      <c r="E52" s="131">
        <f>+C52</f>
        <v>16088000</v>
      </c>
      <c r="F52" s="131">
        <v>0</v>
      </c>
      <c r="G52" s="131">
        <v>424883.9551986825</v>
      </c>
      <c r="H52" s="138">
        <f t="shared" si="11"/>
        <v>176397107.87852028</v>
      </c>
      <c r="L52" s="148"/>
      <c r="M52" s="148"/>
    </row>
    <row r="53" spans="1:18" ht="15.5" x14ac:dyDescent="0.35">
      <c r="A53" s="136" t="s">
        <v>95</v>
      </c>
      <c r="B53" s="152">
        <f>+'2-Tuit &amp; Oth NGF Rev'!E9</f>
        <v>49435471.027714372</v>
      </c>
      <c r="C53" s="131">
        <v>0</v>
      </c>
      <c r="D53" s="130" t="str">
        <f t="shared" si="10"/>
        <v>%</v>
      </c>
      <c r="E53" s="131">
        <f>0</f>
        <v>0</v>
      </c>
      <c r="F53" s="131">
        <v>2186254.9658481209</v>
      </c>
      <c r="G53" s="131">
        <v>1685717.6136958539</v>
      </c>
      <c r="H53" s="138">
        <f t="shared" si="11"/>
        <v>53307443.607258342</v>
      </c>
      <c r="L53" s="148"/>
      <c r="P53" s="147">
        <v>8000000</v>
      </c>
      <c r="Q53" s="147">
        <v>8000000</v>
      </c>
    </row>
    <row r="54" spans="1:18" ht="15.5" x14ac:dyDescent="0.35">
      <c r="A54" s="136" t="s">
        <v>98</v>
      </c>
      <c r="B54" s="152">
        <f>+'2-Tuit &amp; Oth NGF Rev'!E10</f>
        <v>100111499.56160884</v>
      </c>
      <c r="C54" s="131">
        <v>0</v>
      </c>
      <c r="D54" s="130" t="str">
        <f t="shared" si="10"/>
        <v>%</v>
      </c>
      <c r="E54" s="131">
        <f>0</f>
        <v>0</v>
      </c>
      <c r="F54" s="131">
        <v>10365852.527621785</v>
      </c>
      <c r="G54" s="131">
        <v>240152.90170585999</v>
      </c>
      <c r="H54" s="138">
        <f t="shared" si="11"/>
        <v>110717504.99093649</v>
      </c>
      <c r="L54" s="148"/>
      <c r="M54" s="49"/>
      <c r="P54" s="151">
        <v>0.9</v>
      </c>
      <c r="Q54" s="151">
        <v>0.1</v>
      </c>
    </row>
    <row r="55" spans="1:18" ht="15" customHeight="1" thickBot="1" x14ac:dyDescent="0.4">
      <c r="A55" s="136" t="s">
        <v>247</v>
      </c>
      <c r="B55" s="137">
        <f>+'2-Tuit &amp; Oth NGF Rev'!E11</f>
        <v>5536416.4266219707</v>
      </c>
      <c r="C55" s="131">
        <v>0</v>
      </c>
      <c r="D55" s="130" t="str">
        <f t="shared" si="10"/>
        <v>%</v>
      </c>
      <c r="E55" s="131">
        <f>0</f>
        <v>0</v>
      </c>
      <c r="F55" s="131">
        <v>1076812.1473580298</v>
      </c>
      <c r="G55" s="131">
        <v>0</v>
      </c>
      <c r="H55" s="138">
        <f t="shared" si="11"/>
        <v>6613228.5739800008</v>
      </c>
      <c r="L55" s="148"/>
      <c r="O55" s="113"/>
      <c r="P55" s="147">
        <f>+P53*P54</f>
        <v>7200000</v>
      </c>
      <c r="Q55" s="147">
        <f>+Q53*Q54</f>
        <v>800000</v>
      </c>
      <c r="R55" s="113"/>
    </row>
    <row r="56" spans="1:18" ht="16" thickBot="1" x14ac:dyDescent="0.4">
      <c r="A56" s="139" t="s">
        <v>248</v>
      </c>
      <c r="B56" s="137">
        <f>+'2-Tuit &amp; Oth NGF Rev'!E12</f>
        <v>6915171.6884213155</v>
      </c>
      <c r="C56" s="131">
        <v>0</v>
      </c>
      <c r="D56" s="130" t="str">
        <f t="shared" si="10"/>
        <v>%</v>
      </c>
      <c r="E56" s="131">
        <f>0</f>
        <v>0</v>
      </c>
      <c r="F56" s="131">
        <v>4657122.1500909468</v>
      </c>
      <c r="G56" s="131">
        <v>0</v>
      </c>
      <c r="H56" s="141">
        <f t="shared" si="11"/>
        <v>11572293.838512262</v>
      </c>
      <c r="L56" s="148"/>
      <c r="P56" s="344" t="s">
        <v>233</v>
      </c>
      <c r="Q56" s="345" t="s">
        <v>236</v>
      </c>
      <c r="R56" s="345" t="s">
        <v>237</v>
      </c>
    </row>
    <row r="57" spans="1:18" ht="16" thickBot="1" x14ac:dyDescent="0.4">
      <c r="A57" s="142" t="s">
        <v>249</v>
      </c>
      <c r="B57" s="149">
        <f>SUM(B51:B56)</f>
        <v>569634450.61147308</v>
      </c>
      <c r="C57" s="149">
        <f t="shared" ref="C57:H57" si="12">SUM(C51:C56)</f>
        <v>32176000</v>
      </c>
      <c r="D57" s="144">
        <f t="shared" si="10"/>
        <v>5.6485347691770979E-2</v>
      </c>
      <c r="E57" s="149">
        <f t="shared" si="12"/>
        <v>32176000</v>
      </c>
      <c r="F57" s="143">
        <f t="shared" si="12"/>
        <v>18286041.790918883</v>
      </c>
      <c r="G57" s="143">
        <f t="shared" si="12"/>
        <v>6109266.4176931614</v>
      </c>
      <c r="H57" s="145">
        <f t="shared" si="12"/>
        <v>594029758.82008517</v>
      </c>
      <c r="I57" s="146"/>
      <c r="J57" s="148"/>
      <c r="L57" s="147"/>
      <c r="M57" s="146"/>
      <c r="N57" s="147"/>
      <c r="P57" s="340"/>
      <c r="Q57" s="324"/>
      <c r="R57" s="324"/>
    </row>
    <row r="58" spans="1:18" ht="12.65" customHeight="1" x14ac:dyDescent="0.25">
      <c r="F58" s="148"/>
      <c r="G58" s="148"/>
      <c r="H58" s="148"/>
      <c r="O58" s="113"/>
      <c r="P58" s="340"/>
      <c r="Q58" s="325"/>
      <c r="R58" s="325"/>
    </row>
    <row r="59" spans="1:18" ht="65.150000000000006" customHeight="1" thickBot="1" x14ac:dyDescent="0.3">
      <c r="A59" s="346" t="s">
        <v>257</v>
      </c>
      <c r="B59" s="346"/>
      <c r="C59" s="346"/>
      <c r="D59" s="346"/>
      <c r="E59" s="346"/>
      <c r="F59" s="346"/>
      <c r="G59" s="346"/>
      <c r="H59" s="346"/>
      <c r="O59" s="113"/>
      <c r="P59" s="341"/>
      <c r="Q59" s="326"/>
      <c r="R59" s="326"/>
    </row>
    <row r="60" spans="1:18" ht="15.5" x14ac:dyDescent="0.35">
      <c r="L60" s="49"/>
      <c r="O60" s="113" t="s">
        <v>93</v>
      </c>
      <c r="P60" s="147"/>
      <c r="Q60" s="131">
        <f>+$Q$55*Q67</f>
        <v>0</v>
      </c>
      <c r="R60" s="131">
        <f>+$Q$55*R67</f>
        <v>123315.20057669564</v>
      </c>
    </row>
    <row r="61" spans="1:18" ht="15.5" x14ac:dyDescent="0.35">
      <c r="I61" s="156"/>
      <c r="L61" s="155"/>
      <c r="O61" s="113" t="s">
        <v>94</v>
      </c>
      <c r="P61" s="147"/>
      <c r="Q61" s="131">
        <f t="shared" ref="Q61:R65" si="13">+$Q$55*Q68</f>
        <v>0</v>
      </c>
      <c r="R61" s="131">
        <f t="shared" si="13"/>
        <v>13540.433999529467</v>
      </c>
    </row>
    <row r="62" spans="1:18" ht="15.5" x14ac:dyDescent="0.35">
      <c r="O62" s="113" t="s">
        <v>95</v>
      </c>
      <c r="P62" s="147"/>
      <c r="Q62" s="131">
        <f t="shared" si="13"/>
        <v>71730.108463242825</v>
      </c>
      <c r="R62" s="131">
        <f t="shared" si="13"/>
        <v>55307.687876146163</v>
      </c>
    </row>
    <row r="63" spans="1:18" ht="15.5" x14ac:dyDescent="0.35">
      <c r="O63" s="113" t="s">
        <v>98</v>
      </c>
      <c r="P63" s="147"/>
      <c r="Q63" s="131">
        <f t="shared" si="13"/>
        <v>340099.27375137835</v>
      </c>
      <c r="R63" s="131">
        <f t="shared" si="13"/>
        <v>7879.315979250945</v>
      </c>
    </row>
    <row r="64" spans="1:18" ht="15.5" x14ac:dyDescent="0.35">
      <c r="A64" s="157"/>
      <c r="B64" s="157"/>
      <c r="C64" s="157"/>
      <c r="D64" s="157"/>
      <c r="E64" s="157"/>
      <c r="F64" s="157"/>
      <c r="O64" s="113" t="s">
        <v>247</v>
      </c>
      <c r="P64" s="147"/>
      <c r="Q64" s="131">
        <f t="shared" si="13"/>
        <v>35329.754914731544</v>
      </c>
      <c r="R64" s="131">
        <f t="shared" si="13"/>
        <v>0</v>
      </c>
    </row>
    <row r="65" spans="15:18" ht="16" thickBot="1" x14ac:dyDescent="0.4">
      <c r="O65" s="113" t="s">
        <v>248</v>
      </c>
      <c r="P65" s="147"/>
      <c r="Q65" s="131">
        <f t="shared" si="13"/>
        <v>152798.22443902504</v>
      </c>
      <c r="R65" s="131">
        <f t="shared" si="13"/>
        <v>0</v>
      </c>
    </row>
    <row r="66" spans="15:18" ht="16" thickBot="1" x14ac:dyDescent="0.3">
      <c r="O66" s="150"/>
      <c r="P66" s="147">
        <f>SUM(P60:P65)</f>
        <v>0</v>
      </c>
      <c r="Q66" s="143">
        <f t="shared" ref="Q66:R66" si="14">SUM(Q60:Q65)</f>
        <v>599957.36156837782</v>
      </c>
      <c r="R66" s="143">
        <f t="shared" si="14"/>
        <v>200042.63843162221</v>
      </c>
    </row>
    <row r="67" spans="15:18" x14ac:dyDescent="0.25">
      <c r="O67" s="113" t="s">
        <v>93</v>
      </c>
      <c r="P67" s="113"/>
      <c r="Q67" s="154">
        <v>0</v>
      </c>
      <c r="R67" s="154">
        <v>0.15414400072086956</v>
      </c>
    </row>
    <row r="68" spans="15:18" x14ac:dyDescent="0.25">
      <c r="O68" s="113" t="s">
        <v>94</v>
      </c>
      <c r="P68" s="113"/>
      <c r="Q68" s="154">
        <v>0</v>
      </c>
      <c r="R68" s="154">
        <v>1.6925542499411833E-2</v>
      </c>
    </row>
    <row r="69" spans="15:18" x14ac:dyDescent="0.25">
      <c r="O69" s="31" t="s">
        <v>95</v>
      </c>
      <c r="Q69" s="154">
        <v>8.9662635579053532E-2</v>
      </c>
      <c r="R69" s="154">
        <v>6.9134609845182701E-2</v>
      </c>
    </row>
    <row r="70" spans="15:18" x14ac:dyDescent="0.25">
      <c r="O70" s="31" t="s">
        <v>98</v>
      </c>
      <c r="Q70" s="154">
        <v>0.42512409218922292</v>
      </c>
      <c r="R70" s="154">
        <v>9.8491449740636811E-3</v>
      </c>
    </row>
    <row r="71" spans="15:18" x14ac:dyDescent="0.25">
      <c r="O71" s="31" t="s">
        <v>247</v>
      </c>
      <c r="Q71" s="154">
        <v>4.4162193643414428E-2</v>
      </c>
      <c r="R71" s="154">
        <v>0</v>
      </c>
    </row>
    <row r="72" spans="15:18" x14ac:dyDescent="0.25">
      <c r="O72" s="31" t="s">
        <v>248</v>
      </c>
      <c r="Q72" s="154">
        <v>0.1909977805487813</v>
      </c>
      <c r="R72" s="154">
        <v>0</v>
      </c>
    </row>
    <row r="73" spans="15:18" x14ac:dyDescent="0.25">
      <c r="O73" s="49"/>
    </row>
  </sheetData>
  <mergeCells count="59">
    <mergeCell ref="I49:J49"/>
    <mergeCell ref="I50:J50"/>
    <mergeCell ref="P56:P59"/>
    <mergeCell ref="Q56:Q59"/>
    <mergeCell ref="R56:R59"/>
    <mergeCell ref="A59:H59"/>
    <mergeCell ref="A45:E45"/>
    <mergeCell ref="A46:H46"/>
    <mergeCell ref="A47:A50"/>
    <mergeCell ref="B47:B50"/>
    <mergeCell ref="C47:C50"/>
    <mergeCell ref="D47:D50"/>
    <mergeCell ref="E47:E50"/>
    <mergeCell ref="F47:F50"/>
    <mergeCell ref="G47:G50"/>
    <mergeCell ref="H47:H50"/>
    <mergeCell ref="P34:P37"/>
    <mergeCell ref="Q34:Q37"/>
    <mergeCell ref="R34:R37"/>
    <mergeCell ref="I36:J36"/>
    <mergeCell ref="I37:J37"/>
    <mergeCell ref="A34:A37"/>
    <mergeCell ref="B34:B37"/>
    <mergeCell ref="C34:C37"/>
    <mergeCell ref="D34:D37"/>
    <mergeCell ref="E34:E37"/>
    <mergeCell ref="F34:F37"/>
    <mergeCell ref="G21:G24"/>
    <mergeCell ref="H21:H24"/>
    <mergeCell ref="I23:J23"/>
    <mergeCell ref="I24:J24"/>
    <mergeCell ref="G34:G37"/>
    <mergeCell ref="H34:H37"/>
    <mergeCell ref="I10:J10"/>
    <mergeCell ref="I11:J11"/>
    <mergeCell ref="A19:E19"/>
    <mergeCell ref="A32:E32"/>
    <mergeCell ref="A33:H33"/>
    <mergeCell ref="A21:A24"/>
    <mergeCell ref="B21:B24"/>
    <mergeCell ref="C21:C24"/>
    <mergeCell ref="D21:D24"/>
    <mergeCell ref="E21:E24"/>
    <mergeCell ref="F21:F24"/>
    <mergeCell ref="A20:H20"/>
    <mergeCell ref="A8:A11"/>
    <mergeCell ref="B8:B11"/>
    <mergeCell ref="C8:C11"/>
    <mergeCell ref="D8:D11"/>
    <mergeCell ref="E8:E11"/>
    <mergeCell ref="F8:F11"/>
    <mergeCell ref="G8:G11"/>
    <mergeCell ref="H8:H11"/>
    <mergeCell ref="A7:H7"/>
    <mergeCell ref="A2:E2"/>
    <mergeCell ref="A3:H3"/>
    <mergeCell ref="A4:H4"/>
    <mergeCell ref="A5:H5"/>
    <mergeCell ref="A6:F6"/>
  </mergeCells>
  <pageMargins left="0.7" right="0.7" top="0.75" bottom="0.75" header="0.3" footer="0.3"/>
  <pageSetup scale="5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23B096C2338E44A38B8A76117F3857" ma:contentTypeVersion="4" ma:contentTypeDescription="Create a new document." ma:contentTypeScope="" ma:versionID="18aa6dbafddadc3b6627ef0a2656f1ad">
  <xsd:schema xmlns:xsd="http://www.w3.org/2001/XMLSchema" xmlns:xs="http://www.w3.org/2001/XMLSchema" xmlns:p="http://schemas.microsoft.com/office/2006/metadata/properties" xmlns:ns2="453b48d6-827d-438a-9d17-0f9c662e8b15" targetNamespace="http://schemas.microsoft.com/office/2006/metadata/properties" ma:root="true" ma:fieldsID="a6ffda5ad4c205f0981fb9ffbf2cd63a" ns2:_="">
    <xsd:import namespace="453b48d6-827d-438a-9d17-0f9c662e8b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3b48d6-827d-438a-9d17-0f9c662e8b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86FAFBF-1503-4164-90F9-9ABD5E317A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3b48d6-827d-438a-9d17-0f9c662e8b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DD8BFB-E4A0-4139-8484-A8BDA9EF0CAC}">
  <ds:schemaRefs>
    <ds:schemaRef ds:uri="http://schemas.microsoft.com/sharepoint/v3/contenttype/forms"/>
  </ds:schemaRefs>
</ds:datastoreItem>
</file>

<file path=customXml/itemProps3.xml><?xml version="1.0" encoding="utf-8"?>
<ds:datastoreItem xmlns:ds="http://schemas.openxmlformats.org/officeDocument/2006/customXml" ds:itemID="{05E32854-5614-4DE9-BBF1-C7B3EBDDF91D}">
  <ds:schemaRefs>
    <ds:schemaRef ds:uri="http://schemas.microsoft.com/office/infopath/2007/PartnerControls"/>
    <ds:schemaRef ds:uri="453b48d6-827d-438a-9d17-0f9c662e8b15"/>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vt:lpstr>
      <vt:lpstr>Institution ID</vt:lpstr>
      <vt:lpstr>1-ISUG T&amp;F Increase Rate</vt:lpstr>
      <vt:lpstr>2-Tuit &amp; Oth NGF Rev</vt:lpstr>
      <vt:lpstr>3-Academic-Financial</vt:lpstr>
      <vt:lpstr>4-GF Request</vt:lpstr>
      <vt:lpstr>5-Financial Aid</vt:lpstr>
      <vt:lpstr>'3-Academic-Financial'!Print_Area</vt:lpstr>
      <vt:lpstr>'4-GF Request'!Print_Area</vt:lpstr>
      <vt:lpstr>'Institution ID'!Print_Area</vt:lpstr>
      <vt:lpstr>'3-Academic-Financial'!Print_Titles</vt:lpstr>
      <vt:lpstr>'4-GF Request'!Print_Titles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Pelosi</dc:creator>
  <cp:keywords/>
  <dc:description/>
  <cp:lastModifiedBy>VITA Program</cp:lastModifiedBy>
  <cp:revision/>
  <cp:lastPrinted>2021-09-23T20:30:09Z</cp:lastPrinted>
  <dcterms:created xsi:type="dcterms:W3CDTF">2021-06-22T11:57:53Z</dcterms:created>
  <dcterms:modified xsi:type="dcterms:W3CDTF">2021-11-16T20:22:57Z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0x0101008323B096C2338E44A38B8A76117F3857</vt:lpwstr>
  </property>
</Properties>
</file>